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Desktop\FINANCIJSKI IZVJEŠTAJI\FINANCIJSKI IZVJEŠTAJI 2025\1-9\"/>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83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F464" i="4" l="1"/>
  <c r="F4" i="9"/>
  <c r="C1680" i="1" l="1"/>
  <c r="G1680" i="1" s="1"/>
  <c r="C1620" i="1"/>
  <c r="G1620" i="1" s="1"/>
  <c r="C1601" i="1"/>
  <c r="H1601" i="1" s="1"/>
  <c r="G1601" i="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H1620" i="1" l="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D6" i="8" s="1"/>
  <c r="C1583" i="1" s="1"/>
  <c r="H1583" i="1" s="1"/>
  <c r="E44" i="7"/>
  <c r="I35" i="3" s="1"/>
  <c r="D44" i="7"/>
  <c r="C1577" i="1" s="1"/>
  <c r="E39" i="7"/>
  <c r="D39" i="7"/>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D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C422" i="1" s="1"/>
  <c r="E426" i="4"/>
  <c r="D421" i="1" s="1"/>
  <c r="D426" i="4"/>
  <c r="F426" i="4" s="1"/>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8" i="4" s="1"/>
  <c r="F177" i="4"/>
  <c r="F176" i="4"/>
  <c r="F175" i="4"/>
  <c r="F174" i="4"/>
  <c r="F173" i="4"/>
  <c r="F172" i="4"/>
  <c r="F171" i="4"/>
  <c r="E170" i="4"/>
  <c r="D166" i="1" s="1"/>
  <c r="D170" i="4"/>
  <c r="F170" i="4" s="1"/>
  <c r="F169" i="4"/>
  <c r="F168" i="4"/>
  <c r="F167" i="4"/>
  <c r="F166" i="4"/>
  <c r="E165" i="4"/>
  <c r="D165" i="4"/>
  <c r="C161" i="1" s="1"/>
  <c r="F163" i="4"/>
  <c r="F162" i="4"/>
  <c r="F161" i="4"/>
  <c r="E160" i="4"/>
  <c r="D156" i="1" s="1"/>
  <c r="D160" i="4"/>
  <c r="F160" i="4" s="1"/>
  <c r="F159" i="4"/>
  <c r="F158" i="4"/>
  <c r="F157" i="4"/>
  <c r="F156" i="4"/>
  <c r="F155" i="4"/>
  <c r="E154" i="4"/>
  <c r="D150" i="1" s="1"/>
  <c r="D154" i="4"/>
  <c r="F154" i="4" s="1"/>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9" i="4" s="1"/>
  <c r="F128" i="4"/>
  <c r="F127" i="4"/>
  <c r="E126" i="4"/>
  <c r="D126" i="4"/>
  <c r="F126" i="4" s="1"/>
  <c r="F123" i="4"/>
  <c r="F122" i="4"/>
  <c r="F121" i="4"/>
  <c r="E120" i="4"/>
  <c r="D116" i="1" s="1"/>
  <c r="D120" i="4"/>
  <c r="F120" i="4" s="1"/>
  <c r="F119" i="4"/>
  <c r="F118" i="4"/>
  <c r="F117" i="4"/>
  <c r="F116" i="4"/>
  <c r="F115" i="4"/>
  <c r="F114" i="4"/>
  <c r="F113" i="4"/>
  <c r="E112" i="4"/>
  <c r="D108" i="1" s="1"/>
  <c r="D112" i="4"/>
  <c r="F112" i="4" s="1"/>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C1435" i="1" l="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E221" i="9"/>
  <c r="B221"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G137" i="1" l="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E417" i="4" s="1"/>
  <c r="D412" i="1" s="1"/>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F360" i="4" l="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C413"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N3" i="9" l="1"/>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G297" i="9"/>
  <c r="E297" i="9" s="1"/>
  <c r="B297" i="9" s="1"/>
  <c r="I18" i="3"/>
  <c r="D643" i="1"/>
  <c r="G643" i="1" l="1"/>
  <c r="H7" i="3"/>
  <c r="J3" i="9" s="1"/>
  <c r="H22" i="9" s="1"/>
  <c r="E334" i="9"/>
  <c r="H643" i="1"/>
  <c r="G644" i="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<sst xmlns="http://schemas.openxmlformats.org/spreadsheetml/2006/main" count="4712" uniqueCount="3650">
  <si>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</si>
  <si>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</si>
  <si>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</si>
  <si>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</si>
  <si>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</si>
  <si>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</si>
  <si>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</si>
  <si>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</si>
  <si>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</si>
  <si>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</si>
  <si>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</si>
  <si>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</si>
  <si>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</si>
  <si>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</si>
  <si>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</si>
  <si>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</si>
  <si>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</si>
  <si>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</si>
  <si>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</si>
  <si>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</si>
  <si>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</si>
  <si>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</si>
  <si>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</si>
  <si>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</si>
  <si>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</si>
  <si>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</si>
  <si>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</si>
  <si>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</si>
  <si>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</si>
  <si>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</si>
  <si>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</si>
  <si>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</si>
  <si>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</si>
  <si>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</si>
  <si>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</si>
  <si>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</si>
  <si>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</si>
  <si>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</si>
  <si>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</si>
  <si>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</si>
  <si>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</si>
  <si>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</si>
  <si>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</si>
  <si>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</si>
  <si>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</si>
  <si>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</si>
  <si>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</si>
  <si>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</si>
  <si>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</si>
  <si>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</si>
  <si>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</si>
  <si>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</si>
  <si>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</si>
  <si>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</si>
  <si>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</si>
  <si>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</si>
  <si>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</si>
  <si>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</si>
  <si>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</si>
  <si>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</si>
  <si>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</si>
  <si>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</si>
  <si>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</si>
  <si>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</si>
  <si>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</si>
  <si>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</si>
  <si>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</si>
  <si>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</si>
  <si>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</si>
  <si>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</si>
  <si>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</si>
  <si>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</si>
  <si>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</si>
  <si>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</si>
  <si>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</si>
  <si>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</si>
  <si>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</si>
  <si>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</si>
  <si>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</si>
  <si>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</si>
  <si>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</si>
  <si>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</si>
  <si>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</si>
  <si>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</si>
  <si>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</si>
  <si>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</si>
  <si>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</si>
  <si>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</si>
  <si>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</si>
  <si>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</si>
  <si>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</si>
  <si>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</si>
  <si>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</si>
  <si>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</si>
  <si>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</si>
  <si>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</si>
  <si>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</si>
  <si>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</si>
  <si>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</si>
  <si>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</si>
  <si>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</si>
  <si>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</si>
  <si>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</si>
  <si>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</si>
  <si>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</si>
  <si>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</si>
  <si>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</si>
  <si>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</si>
  <si>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</si>
  <si>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</si>
  <si>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</si>
  <si>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</si>
  <si>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</si>
  <si>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</si>
  <si>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</si>
  <si>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</si>
  <si>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</si>
  <si>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</si>
  <si>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</si>
  <si>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</si>
  <si>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</si>
  <si>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</si>
  <si>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</si>
  <si>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</si>
  <si>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</si>
  <si>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</si>
  <si>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</si>
  <si>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</si>
  <si>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</si>
  <si>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</si>
  <si>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</si>
  <si>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</si>
  <si>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</si>
  <si>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</si>
  <si>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</si>
  <si>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</si>
  <si>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</si>
  <si>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</si>
  <si>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</si>
  <si>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</si>
  <si>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</si>
  <si>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</si>
  <si>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</si>
  <si>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</si>
  <si>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</si>
  <si>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</si>
  <si>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</si>
  <si>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</si>
  <si>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</si>
  <si>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</si>
  <si>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</si>
  <si>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</si>
  <si>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</si>
  <si>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</si>
  <si>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</si>
  <si>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</si>
  <si>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</si>
  <si>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</si>
  <si>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</si>
  <si>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</si>
  <si>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</si>
  <si>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</si>
  <si>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</si>
  <si>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</si>
  <si>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</si>
  <si>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</si>
  <si>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</si>
  <si>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</si>
  <si>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</si>
  <si>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</si>
  <si>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</si>
  <si>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</si>
  <si>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</si>
  <si>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</si>
  <si>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</si>
  <si>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</si>
  <si>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</si>
  <si>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</si>
  <si>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</si>
  <si>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</si>
  <si>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</si>
  <si>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</si>
  <si>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</si>
  <si>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</si>
  <si>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</si>
  <si>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</si>
  <si>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</si>
  <si>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</si>
  <si>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</si>
  <si>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</si>
  <si>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</si>
  <si>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</si>
  <si>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</si>
  <si>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</si>
  <si>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</si>
  <si>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</si>
  <si>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</si>
  <si>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</si>
  <si>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</si>
  <si>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</si>
  <si>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</si>
  <si>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</si>
  <si>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</si>
  <si>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</si>
  <si>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</si>
  <si>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</si>
  <si>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</si>
  <si>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</si>
  <si>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</si>
  <si>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</si>
  <si>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</si>
  <si>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</si>
  <si>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</si>
  <si>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</si>
  <si>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</si>
  <si>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</si>
  <si>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</si>
  <si>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</si>
  <si>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</si>
  <si>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</si>
  <si>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</si>
  <si>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</si>
  <si>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</si>
  <si>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</si>
  <si>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</si>
  <si>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</si>
  <si>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</si>
  <si>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</si>
  <si>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</si>
  <si>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</si>
  <si>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</si>
  <si>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</si>
  <si>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</si>
  <si>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</si>
  <si>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</si>
  <si>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</si>
  <si>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</si>
  <si>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</si>
  <si>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</si>
  <si>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</si>
  <si>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</si>
  <si>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</si>
  <si>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</si>
  <si>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</si>
  <si>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</si>
  <si>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</si>
  <si>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</si>
  <si>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</si>
  <si>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</si>
  <si>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</si>
  <si>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</si>
  <si>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</si>
  <si>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</si>
  <si>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</si>
  <si>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</si>
  <si>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</si>
  <si>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</si>
  <si>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</si>
  <si>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</si>
  <si>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</si>
  <si>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</si>
  <si>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</si>
  <si>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</si>
  <si>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</si>
  <si>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</si>
  <si>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</si>
  <si>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</si>
  <si>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</si>
  <si>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</si>
  <si>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</si>
  <si>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</si>
  <si>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</si>
  <si>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</si>
  <si>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</si>
  <si>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</si>
  <si>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</si>
  <si>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</si>
  <si>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</si>
  <si>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</si>
  <si>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</si>
  <si>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</si>
  <si>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</si>
  <si>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</si>
  <si>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</si>
  <si>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</si>
  <si>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</si>
  <si>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</si>
  <si>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</si>
  <si>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</si>
  <si>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</si>
  <si>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</si>
  <si>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</si>
  <si>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</si>
  <si>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</si>
  <si>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</si>
  <si>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</si>
  <si>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</si>
  <si>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</si>
  <si>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</si>
  <si>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</si>
  <si>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</si>
  <si>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</si>
  <si>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</si>
  <si>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</si>
  <si>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</si>
  <si>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</si>
  <si>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</si>
  <si>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</si>
  <si>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</si>
  <si>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</si>
  <si>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</si>
  <si>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</si>
  <si>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</si>
  <si>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</si>
  <si>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</si>
  <si>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</si>
  <si>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</si>
  <si>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</si>
  <si>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</si>
  <si>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</si>
  <si>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</si>
  <si>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</si>
  <si>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</si>
  <si>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</si>
  <si>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</si>
  <si>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</si>
  <si>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</si>
  <si>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</si>
  <si>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</si>
  <si>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</si>
  <si>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</si>
  <si>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</si>
  <si>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</si>
  <si>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</si>
  <si>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</si>
  <si>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</si>
  <si>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</si>
  <si>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</si>
  <si>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</si>
  <si>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</si>
  <si>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</si>
  <si>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</si>
  <si>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</si>
  <si>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</si>
  <si>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</si>
  <si>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</si>
  <si>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</si>
  <si>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</si>
  <si>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</si>
  <si>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</si>
  <si>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</si>
  <si>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</si>
  <si>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</si>
  <si>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</si>
  <si>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</si>
  <si>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</si>
  <si>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</si>
  <si>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</si>
  <si>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</si>
  <si>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</si>
  <si>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</si>
  <si>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</si>
  <si>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</si>
  <si>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</si>
  <si>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</si>
  <si>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</si>
  <si>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</si>
  <si>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</si>
  <si>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</si>
  <si>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</si>
  <si>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</si>
  <si>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</si>
  <si>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</si>
  <si>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</si>
  <si>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</si>
  <si>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</si>
  <si>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</si>
  <si>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</si>
  <si>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</si>
  <si>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</si>
  <si>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</si>
  <si>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</si>
  <si>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</si>
  <si>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</si>
  <si>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</si>
  <si>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</si>
  <si>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</si>
  <si>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</si>
  <si>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</si>
  <si>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</si>
  <si>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</si>
  <si>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</si>
  <si>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</si>
  <si>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</si>
  <si>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</si>
  <si>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</si>
  <si>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</si>
  <si>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</si>
  <si>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</si>
  <si>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</si>
  <si>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</si>
  <si>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</si>
  <si>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</si>
  <si>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</si>
  <si>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</si>
  <si>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</si>
  <si>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</si>
  <si>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</si>
  <si>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</si>
  <si>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</si>
  <si>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</si>
  <si>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</si>
  <si>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</si>
  <si>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</si>
  <si>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</si>
  <si>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</si>
  <si>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</si>
  <si>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</si>
  <si>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</si>
  <si>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</si>
  <si>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</si>
  <si>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</si>
  <si>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</si>
  <si>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</si>
  <si>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</si>
  <si>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</si>
  <si>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</si>
  <si>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</si>
  <si>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</si>
  <si>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</si>
  <si>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</si>
  <si>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</si>
  <si>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</si>
  <si>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</si>
  <si>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</si>
  <si>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</si>
  <si>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</si>
  <si>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</si>
  <si>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</si>
  <si>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</si>
  <si>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</si>
  <si>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</si>
  <si>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</si>
  <si>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</si>
  <si>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</si>
  <si>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</si>
  <si>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</si>
  <si>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</si>
  <si>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</si>
  <si>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</si>
  <si>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</si>
  <si>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</si>
  <si>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</si>
  <si>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</si>
  <si>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</si>
  <si>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</si>
  <si>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</si>
  <si>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</si>
  <si>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</si>
  <si>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</si>
  <si>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</si>
  <si>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</si>
  <si>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</si>
  <si>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</si>
  <si>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</si>
  <si>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</si>
  <si>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</si>
  <si>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</si>
  <si>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</si>
  <si>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</si>
  <si>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</si>
  <si>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</si>
  <si>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</si>
  <si>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</si>
  <si>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</si>
  <si>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</si>
  <si>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</si>
  <si>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</si>
  <si>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</si>
  <si>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</si>
  <si>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</si>
  <si>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</si>
  <si>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</si>
  <si>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</si>
  <si>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</si>
  <si>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</si>
  <si>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</si>
  <si>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</si>
  <si>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</si>
  <si>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</si>
  <si>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</si>
  <si>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</si>
  <si>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</si>
  <si>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</si>
  <si>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</si>
  <si>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</si>
  <si>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</si>
  <si>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</si>
  <si>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</si>
  <si>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</si>
  <si>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</si>
  <si>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</si>
  <si>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</si>
  <si>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</si>
  <si>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</si>
  <si>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</si>
  <si>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</si>
  <si>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</si>
  <si>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</si>
  <si>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</si>
  <si>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</si>
  <si>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</si>
  <si>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</si>
  <si>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</si>
  <si>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</si>
  <si>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</si>
  <si>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</si>
  <si>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</si>
  <si>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</si>
  <si>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</si>
  <si>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</si>
  <si>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</si>
  <si>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</si>
  <si>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</si>
  <si>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</si>
  <si>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</si>
  <si>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</si>
  <si>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</si>
  <si>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</si>
  <si>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</si>
  <si>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</si>
  <si>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</si>
  <si>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</si>
  <si>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</si>
  <si>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</si>
  <si>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</si>
  <si>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</si>
  <si>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</si>
  <si>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</si>
  <si>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</si>
  <si>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</si>
  <si>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</si>
  <si>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</si>
  <si>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</si>
  <si>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</si>
  <si>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</si>
  <si>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</si>
  <si>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</si>
  <si>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</si>
  <si>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</si>
  <si>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</si>
  <si>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</si>
  <si>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</si>
  <si>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</si>
  <si>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</si>
  <si>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</si>
  <si>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</si>
  <si>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</si>
  <si>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</si>
  <si>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</si>
  <si>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</si>
  <si>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</si>
  <si>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</si>
  <si>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</si>
  <si>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</si>
  <si>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</si>
  <si>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</si>
  <si>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</si>
  <si>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</si>
  <si>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</si>
  <si>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</si>
  <si>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</si>
  <si>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</si>
  <si>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</si>
  <si>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</si>
  <si>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</si>
  <si>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</si>
  <si>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</si>
  <si>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</si>
  <si>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</si>
  <si>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</si>
  <si>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</si>
  <si>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</si>
  <si>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</si>
  <si>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</si>
  <si>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</si>
  <si>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</si>
  <si>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</si>
  <si>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</si>
  <si>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</si>
  <si>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</si>
  <si>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</si>
  <si>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</si>
  <si>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</si>
  <si>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</si>
  <si>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</si>
  <si>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</si>
  <si>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</si>
  <si>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</si>
  <si>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</si>
  <si>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</si>
  <si>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</si>
  <si>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</si>
  <si>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</si>
  <si>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</si>
  <si>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</si>
  <si>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</si>
  <si>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</si>
  <si>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</si>
  <si>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</si>
  <si>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</si>
  <si>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</si>
  <si>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</si>
  <si>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</si>
  <si>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</si>
  <si>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</si>
  <si>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</si>
  <si>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</si>
  <si>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</si>
  <si>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</si>
  <si>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</si>
  <si>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</si>
  <si>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</si>
  <si>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</si>
  <si>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</si>
  <si>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</si>
  <si>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</si>
  <si>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</si>
  <si>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</si>
  <si>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</si>
  <si>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</si>
  <si>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</si>
  <si>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</si>
  <si>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</si>
  <si>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</si>
  <si>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</si>
  <si>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</si>
  <si>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</si>
  <si>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</si>
  <si>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</si>
  <si>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</si>
  <si>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</si>
  <si>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</si>
  <si>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</si>
  <si>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</si>
  <si>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</si>
  <si>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</si>
  <si>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</si>
  <si>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</si>
  <si>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</si>
  <si>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</si>
  <si>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</si>
  <si>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</si>
  <si>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</si>
  <si>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</si>
  <si>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</si>
  <si>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</si>
  <si>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</si>
  <si>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</si>
  <si>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</si>
  <si>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</si>
  <si>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</si>
  <si>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</si>
  <si>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</si>
  <si>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</si>
  <si>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</si>
  <si>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</si>
  <si>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</si>
  <si>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</si>
  <si>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</si>
  <si>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</si>
  <si>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</si>
  <si>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</si>
  <si>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</si>
  <si>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</si>
  <si>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</si>
  <si>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</si>
  <si>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</si>
  <si>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</si>
  <si>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</si>
  <si>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</si>
  <si>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</si>
  <si>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</si>
  <si>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</si>
  <si>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</si>
  <si>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</si>
  <si>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</si>
  <si>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</si>
  <si>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</si>
  <si>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</si>
  <si>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</si>
  <si>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</si>
  <si>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</si>
  <si>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</si>
  <si>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</si>
  <si>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</si>
  <si>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</si>
  <si>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</si>
  <si>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</si>
  <si>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</si>
  <si>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</si>
  <si>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</si>
  <si>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</si>
  <si>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</si>
  <si>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</si>
  <si>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</si>
  <si>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</si>
  <si>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</si>
  <si>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</si>
  <si>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</si>
  <si>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</si>
  <si>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</si>
  <si>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</si>
  <si>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</si>
  <si>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</si>
  <si>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</si>
  <si>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</si>
  <si>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</si>
  <si>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</si>
  <si>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</si>
  <si>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</si>
  <si>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</si>
  <si>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</si>
  <si>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</si>
  <si>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</si>
  <si>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</si>
  <si>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</si>
  <si>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</si>
  <si>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</si>
  <si>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</si>
  <si>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</si>
  <si>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</si>
  <si>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</si>
  <si>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</si>
  <si>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</si>
  <si>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</si>
  <si>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</si>
  <si>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</si>
  <si>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</si>
  <si>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</si>
  <si>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</si>
  <si>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</si>
  <si>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</si>
  <si>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</si>
  <si>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</si>
  <si>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</si>
  <si>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</si>
  <si>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</si>
  <si>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</si>
  <si>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</si>
  <si>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</si>
  <si>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</si>
  <si>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</si>
  <si>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</si>
  <si>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</si>
  <si>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</si>
  <si>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</si>
  <si>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</si>
  <si>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</si>
  <si>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</si>
  <si>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</si>
  <si>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</si>
  <si>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</si>
  <si>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</si>
  <si>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</si>
  <si>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</si>
  <si>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</si>
  <si>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</si>
  <si>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</si>
  <si>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</si>
  <si>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</si>
  <si>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</si>
  <si>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</si>
  <si>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</si>
  <si>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</si>
  <si>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</si>
  <si>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</si>
  <si>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</si>
  <si>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</si>
  <si>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</si>
  <si>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</si>
  <si>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</si>
  <si>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</si>
  <si>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</si>
  <si>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</si>
  <si>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</si>
  <si>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</si>
  <si>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</si>
  <si>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</si>
  <si>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</si>
  <si>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</si>
  <si>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</si>
  <si>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</si>
  <si>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</si>
  <si>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</si>
  <si>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</si>
  <si>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</si>
  <si>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</si>
  <si>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</si>
  <si>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</si>
  <si>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</si>
  <si>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</si>
  <si>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</si>
  <si>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</si>
  <si>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</si>
  <si>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</si>
  <si>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</si>
  <si>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</si>
  <si>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</si>
  <si>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</si>
  <si>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</si>
  <si>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</si>
  <si>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</si>
  <si>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</si>
  <si>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</si>
  <si>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</si>
  <si>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</si>
  <si>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</si>
  <si>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</si>
  <si>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</si>
  <si>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</si>
  <si>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</si>
  <si>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</si>
  <si>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</si>
  <si>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</si>
  <si>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</si>
  <si>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</si>
  <si>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</si>
  <si>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</si>
  <si>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</si>
  <si>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</si>
  <si>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</si>
  <si>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</si>
  <si>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</si>
  <si>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</si>
  <si>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</si>
  <si>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</si>
  <si>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</si>
  <si>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</si>
  <si>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</si>
  <si>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</si>
  <si>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</si>
  <si>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</si>
  <si>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</si>
  <si>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</si>
  <si>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</si>
  <si>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</si>
  <si>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</si>
  <si>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</si>
  <si>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</si>
  <si>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</si>
  <si>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</si>
  <si>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</si>
  <si>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</si>
  <si>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</si>
  <si>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</si>
  <si>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</si>
  <si>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</si>
  <si>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</si>
  <si>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</si>
  <si>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</si>
  <si>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</si>
  <si>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</si>
  <si>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</si>
  <si>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</si>
  <si>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</si>
  <si>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</si>
  <si>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</si>
  <si>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</si>
  <si>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</si>
  <si>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</si>
  <si>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</si>
  <si>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</si>
  <si>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</si>
  <si>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</si>
  <si>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</si>
  <si>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</si>
  <si>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</si>
  <si>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</si>
  <si>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</si>
  <si>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</si>
  <si>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</si>
  <si>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</si>
  <si>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</si>
  <si>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</si>
  <si>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</si>
  <si>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</si>
  <si>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</si>
  <si>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</si>
  <si>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</si>
  <si>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</si>
  <si>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</si>
  <si>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</si>
  <si>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</si>
  <si>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</si>
  <si>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</si>
  <si>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</si>
  <si>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</si>
  <si>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</si>
  <si>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</si>
  <si>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</si>
  <si>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</si>
  <si>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</si>
  <si>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</si>
  <si>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</si>
  <si>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</si>
  <si>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</si>
  <si>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</si>
  <si>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</si>
  <si>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</si>
  <si>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</si>
  <si>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</si>
  <si>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</si>
  <si>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</si>
  <si>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</si>
  <si>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</si>
  <si>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</si>
  <si>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</si>
  <si>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</si>
  <si>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</si>
  <si>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</si>
  <si>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</si>
  <si>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</si>
  <si>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</si>
  <si>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</si>
  <si>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</si>
  <si>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</si>
  <si>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</si>
  <si>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</si>
  <si>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</si>
  <si>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</si>
  <si>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</si>
  <si>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</si>
  <si>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</si>
  <si>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</si>
  <si>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</si>
  <si>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</si>
  <si>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</si>
  <si>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</si>
  <si>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</si>
  <si>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</si>
  <si>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</si>
  <si>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</si>
  <si>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</si>
  <si>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</si>
  <si>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</si>
  <si>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</si>
  <si>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</si>
  <si>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</si>
  <si>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</si>
  <si>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</si>
  <si>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</si>
  <si>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</si>
  <si>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</si>
  <si>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</si>
  <si>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</si>
  <si>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</si>
  <si>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</si>
  <si>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</si>
  <si>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</si>
  <si>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</si>
  <si>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</si>
  <si>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</si>
  <si>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</si>
  <si>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</si>
  <si>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</si>
  <si>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</si>
  <si>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</si>
  <si>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</si>
  <si>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</si>
  <si>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</si>
  <si>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</si>
  <si>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</si>
  <si>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</si>
  <si>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</si>
  <si>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</si>
  <si>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</si>
  <si>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</si>
  <si>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</si>
  <si>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</si>
  <si>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</si>
  <si>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</si>
  <si>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</si>
  <si>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</si>
  <si>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</si>
  <si>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</si>
  <si>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</si>
  <si>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</si>
  <si>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</si>
  <si>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</si>
  <si>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</si>
  <si>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</si>
  <si>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</si>
  <si>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</si>
  <si>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</si>
  <si>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</si>
  <si>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</si>
  <si>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</si>
  <si>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</si>
  <si>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</si>
  <si>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</si>
  <si>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</si>
  <si>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</si>
  <si>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</si>
  <si>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</si>
  <si>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</si>
  <si>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</si>
  <si>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</si>
  <si>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</si>
  <si>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</si>
  <si>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</si>
  <si>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</si>
  <si>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</si>
  <si>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</si>
  <si>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</si>
  <si>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</si>
  <si>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</si>
  <si>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</si>
  <si>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</si>
  <si>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</si>
  <si>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</si>
  <si>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</si>
  <si>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</si>
  <si>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</si>
  <si>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</si>
  <si>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</si>
  <si>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</si>
  <si>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</si>
  <si>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</si>
  <si>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</si>
  <si>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</si>
  <si>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</si>
  <si>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</si>
  <si>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</si>
  <si>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</si>
  <si>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</si>
  <si>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</si>
  <si>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</si>
  <si>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</si>
  <si>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</si>
  <si>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</si>
  <si>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</si>
  <si>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</si>
  <si>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</si>
  <si>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</si>
  <si>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</si>
  <si>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</si>
  <si>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</si>
  <si>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</si>
  <si>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</si>
  <si>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</si>
  <si>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</si>
  <si>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</si>
  <si>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</si>
  <si>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</si>
  <si>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</si>
  <si>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</si>
  <si>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</si>
  <si>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</si>
  <si>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</si>
  <si>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</si>
  <si>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</si>
  <si>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</si>
  <si>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</si>
  <si>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</si>
  <si>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</si>
  <si>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</si>
  <si>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</si>
  <si>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</si>
  <si>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</si>
  <si>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</si>
  <si>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</si>
  <si>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</si>
  <si>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</si>
  <si>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</si>
  <si>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</si>
  <si>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</si>
  <si>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</si>
  <si>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</si>
  <si>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</si>
  <si>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</si>
  <si>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</si>
  <si>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</si>
  <si>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</si>
  <si>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</si>
  <si>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</si>
  <si>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</si>
  <si>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</si>
  <si>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</si>
  <si>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</si>
  <si>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</si>
  <si>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</si>
  <si>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</si>
  <si>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</si>
  <si>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</si>
  <si>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</si>
  <si>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</si>
  <si>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</si>
  <si>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</si>
  <si>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</si>
  <si>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</si>
  <si>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</si>
  <si>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</si>
  <si>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</si>
  <si>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</si>
  <si>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</si>
  <si>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</si>
  <si>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</si>
  <si>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</si>
  <si>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</si>
  <si>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</si>
  <si>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</si>
  <si>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</si>
  <si>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</si>
  <si>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</si>
  <si>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</si>
  <si>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</si>
  <si>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</si>
  <si>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</si>
  <si>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</si>
  <si>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</si>
  <si>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</si>
  <si>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</si>
  <si>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</si>
  <si>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</si>
  <si>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</si>
  <si>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</si>
  <si>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</si>
  <si>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</si>
  <si>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</si>
  <si>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</si>
  <si>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</si>
  <si>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</si>
  <si>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</si>
  <si>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</si>
  <si>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</si>
  <si>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</si>
  <si>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</si>
  <si>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</si>
  <si>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</si>
  <si>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</si>
  <si>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</si>
  <si>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</si>
  <si>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</si>
  <si>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</si>
  <si>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</si>
  <si>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</si>
  <si>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</si>
  <si>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</si>
  <si>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</si>
  <si>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</si>
  <si>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</si>
  <si>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</si>
  <si>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</si>
  <si>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</si>
  <si>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</si>
  <si>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</si>
  <si>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</si>
  <si>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</si>
  <si>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</si>
  <si>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</si>
  <si>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</si>
  <si>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</si>
  <si>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</si>
  <si>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</si>
  <si>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</si>
  <si>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</si>
  <si>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</si>
  <si>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</si>
  <si>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</si>
  <si>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</si>
  <si>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</si>
  <si>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</si>
  <si>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</si>
  <si>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</si>
  <si>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</si>
  <si>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</si>
  <si>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</si>
  <si>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</si>
  <si>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</si>
  <si>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</si>
  <si>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</si>
  <si>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</si>
  <si>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</si>
  <si>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</si>
  <si>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</si>
  <si>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</si>
  <si>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</si>
  <si>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</si>
  <si>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</si>
  <si>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</si>
  <si>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</si>
  <si>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</si>
  <si>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</si>
  <si>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</si>
  <si>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</si>
  <si>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</si>
  <si>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</si>
  <si>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</si>
  <si>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</si>
  <si>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</si>
  <si>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</si>
  <si>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</si>
  <si>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</si>
  <si>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</si>
  <si>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</si>
  <si>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</si>
  <si>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</si>
  <si>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</si>
  <si>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</si>
  <si>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</si>
  <si>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</si>
  <si>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</si>
  <si>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</si>
  <si>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</si>
  <si>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</si>
  <si>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</si>
  <si>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</si>
  <si>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</si>
  <si>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</si>
  <si>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</si>
  <si>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</si>
  <si>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</si>
  <si>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</si>
  <si>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</si>
  <si>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</si>
  <si>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</si>
  <si>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</si>
  <si>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</si>
  <si>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</si>
  <si>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</si>
  <si>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</si>
  <si>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</si>
  <si>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</si>
  <si>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</si>
  <si>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</si>
  <si>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</si>
  <si>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</si>
  <si>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</si>
  <si>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</si>
  <si>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</si>
  <si>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</si>
  <si>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</si>
  <si>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</si>
  <si>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</si>
  <si>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</si>
  <si>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</si>
  <si>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</si>
  <si>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</si>
  <si>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</si>
  <si>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</si>
  <si>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</si>
  <si>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</si>
  <si>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</si>
  <si>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</si>
  <si>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</si>
  <si>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</si>
  <si>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</si>
  <si>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</si>
  <si>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</si>
  <si>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</si>
  <si>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</si>
  <si>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</si>
  <si>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</si>
  <si>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</si>
  <si>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</si>
  <si>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</si>
  <si>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</si>
  <si>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</si>
  <si>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</si>
  <si>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</si>
  <si>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</si>
  <si>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</si>
  <si>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</si>
  <si>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</si>
  <si>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</si>
  <si>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</si>
  <si>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</si>
  <si>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</si>
  <si>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</si>
  <si>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</si>
  <si>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</si>
  <si>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</si>
  <si>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</si>
  <si>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</si>
  <si>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</si>
  <si>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</si>
  <si>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</si>
  <si>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</si>
  <si>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</si>
  <si>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</si>
  <si>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</si>
  <si>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</si>
  <si>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</si>
  <si>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</si>
  <si>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</si>
  <si>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</si>
  <si>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</si>
  <si>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</si>
  <si>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</si>
  <si>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</si>
  <si>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</si>
  <si>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</si>
  <si>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</si>
  <si>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</si>
  <si>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</si>
  <si>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</si>
  <si>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</si>
  <si>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</si>
  <si>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</si>
  <si>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</si>
  <si>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</si>
  <si>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</si>
  <si>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</si>
  <si>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</si>
  <si>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</si>
  <si>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</si>
  <si>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</si>
  <si>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</si>
  <si>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</si>
  <si>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</si>
  <si>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</si>
  <si>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</si>
  <si>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</si>
  <si>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</si>
  <si>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</si>
  <si>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</si>
  <si>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</si>
  <si>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</si>
  <si>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</si>
  <si>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</si>
  <si>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</si>
  <si>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</si>
  <si>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</si>
  <si>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</si>
  <si>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</si>
  <si>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</si>
  <si>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</si>
  <si>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</si>
  <si>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</si>
  <si>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</si>
  <si>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</si>
  <si>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</si>
  <si>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</si>
  <si>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</si>
  <si>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</si>
  <si>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</si>
  <si>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</si>
  <si>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</si>
  <si>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</si>
  <si>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</si>
  <si>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</si>
  <si>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</si>
  <si>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</si>
  <si>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</si>
  <si>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</si>
  <si>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</si>
  <si>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</si>
  <si>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</si>
  <si>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</si>
  <si>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</si>
  <si>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</si>
  <si>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</si>
  <si>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</si>
  <si>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</si>
  <si>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</si>
  <si>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</si>
  <si>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</si>
  <si>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</si>
  <si>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</si>
  <si>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</si>
  <si>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</si>
  <si>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</si>
  <si>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</si>
  <si>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</si>
  <si>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</si>
  <si>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</si>
  <si>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</si>
  <si>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</si>
  <si>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</si>
  <si>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</si>
  <si>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</si>
  <si>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</si>
  <si>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</si>
  <si>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</si>
  <si>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</si>
  <si>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</si>
  <si>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</si>
  <si>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</si>
  <si>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</si>
  <si>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</si>
  <si>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</si>
  <si>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</si>
  <si>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</si>
  <si>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</si>
  <si>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</si>
  <si>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</si>
  <si>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</si>
  <si>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</si>
  <si>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</si>
  <si>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</si>
  <si>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</si>
  <si>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</si>
  <si>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</si>
  <si>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</si>
  <si>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</si>
  <si>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</si>
  <si>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</si>
  <si>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</si>
  <si>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</si>
  <si>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</si>
  <si>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</si>
  <si>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</si>
  <si>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</si>
  <si>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</si>
  <si>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</si>
  <si>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</si>
  <si>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</si>
  <si>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</si>
  <si>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</si>
  <si>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</si>
  <si>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</si>
  <si>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</si>
  <si>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</si>
  <si>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</si>
  <si>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</si>
  <si>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</si>
  <si>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</si>
  <si>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</si>
  <si>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</si>
  <si>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</si>
  <si>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</si>
  <si>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</si>
  <si>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</si>
  <si>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</si>
  <si>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</si>
  <si>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</si>
  <si>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</si>
  <si>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</si>
  <si>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</si>
  <si>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</si>
  <si>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</si>
  <si>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</si>
  <si>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</si>
  <si>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</si>
  <si>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</si>
  <si>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</si>
  <si>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</si>
  <si>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</si>
  <si>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</si>
  <si>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</si>
  <si>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</si>
  <si>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</si>
  <si>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</si>
  <si>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</si>
  <si>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</si>
  <si>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</si>
  <si>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</si>
  <si>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</si>
  <si>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</si>
  <si>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</si>
  <si>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</si>
  <si>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</si>
  <si>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</si>
  <si>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</si>
  <si>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</si>
  <si>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</si>
  <si>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</si>
  <si>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</si>
  <si>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</si>
  <si>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</si>
  <si>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</si>
  <si>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</si>
  <si>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</si>
  <si>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</si>
  <si>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</si>
  <si>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</si>
  <si>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</si>
  <si>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</si>
  <si>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</si>
  <si>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</si>
  <si>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</si>
  <si>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</si>
  <si>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</si>
  <si>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</si>
  <si>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</si>
  <si>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</si>
  <si>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</si>
  <si>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</si>
  <si>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</si>
  <si>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</si>
  <si>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</si>
  <si>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</si>
  <si>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</si>
  <si>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</si>
  <si>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</si>
  <si>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</si>
  <si>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</si>
  <si>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</si>
  <si>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</si>
  <si>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</si>
  <si>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</si>
  <si>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</si>
  <si>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</si>
  <si>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</si>
  <si>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</si>
  <si>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</si>
  <si>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</si>
  <si>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</si>
  <si>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</si>
  <si>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</si>
  <si>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</si>
  <si>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</si>
  <si>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</si>
  <si>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</si>
  <si>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</si>
  <si>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</si>
  <si>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</si>
  <si>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</si>
  <si>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</si>
  <si>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</si>
  <si>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</si>
  <si>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</si>
  <si>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</si>
  <si>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</si>
  <si>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</si>
  <si>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</si>
  <si>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</si>
  <si>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</si>
  <si>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</si>
  <si>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</si>
  <si>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</si>
  <si>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</si>
  <si>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</si>
  <si>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</si>
  <si>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</si>
  <si>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</si>
  <si>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</si>
  <si>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</si>
  <si>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</si>
  <si>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</si>
  <si>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</si>
  <si>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</si>
  <si>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</si>
  <si>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</si>
  <si>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</si>
  <si>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</si>
  <si>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</si>
  <si>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</si>
  <si>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</si>
  <si>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</si>
  <si>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</si>
  <si>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</si>
  <si>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</si>
  <si>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</si>
  <si>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</si>
  <si>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</si>
  <si>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</si>
  <si>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</si>
  <si>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</si>
  <si>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</si>
  <si>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</si>
  <si>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</si>
  <si>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</si>
  <si>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</si>
  <si>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</si>
  <si>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</si>
  <si>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</si>
  <si>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</si>
  <si>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</si>
  <si>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</si>
  <si>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</si>
  <si>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</si>
  <si>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</si>
  <si>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</si>
  <si>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</si>
  <si>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</si>
  <si>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</si>
  <si>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</si>
  <si>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</si>
  <si>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</si>
  <si>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</si>
  <si>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</si>
  <si>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</si>
  <si>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</si>
  <si>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</si>
  <si>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</si>
  <si>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</si>
  <si>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</si>
  <si>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</si>
  <si>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</si>
  <si>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</si>
  <si>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</si>
  <si>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</si>
  <si>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</si>
  <si>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</si>
  <si>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</si>
  <si>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</si>
  <si>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</si>
  <si>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</si>
  <si>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</si>
  <si>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</si>
  <si>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</si>
  <si>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</si>
  <si>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</si>
  <si>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</si>
  <si>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</si>
  <si>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</si>
  <si>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</si>
  <si>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</si>
  <si>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</si>
  <si>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</si>
  <si>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</si>
  <si>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</si>
  <si>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</si>
  <si>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</si>
  <si>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</si>
  <si>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</si>
  <si>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</si>
  <si>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</si>
  <si>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</si>
  <si>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</si>
  <si>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</si>
  <si>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</si>
  <si>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</si>
  <si>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</si>
  <si>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</si>
  <si>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</si>
  <si>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</si>
  <si>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</si>
  <si>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</si>
  <si>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</si>
  <si>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</si>
  <si>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</si>
  <si>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</si>
  <si>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</si>
  <si>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</si>
  <si>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</si>
  <si>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</si>
  <si>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</si>
  <si>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</si>
  <si>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</si>
  <si>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</si>
  <si>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</si>
  <si>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</si>
  <si>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</si>
  <si>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</si>
  <si>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</si>
  <si>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</si>
  <si>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</si>
  <si>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</si>
  <si>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</si>
  <si>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</si>
  <si>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</si>
  <si>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</si>
  <si>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</si>
  <si>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</si>
  <si>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</si>
  <si>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</si>
  <si>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</si>
  <si>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</si>
  <si>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</si>
  <si>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</si>
  <si>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</si>
  <si>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</si>
  <si>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</si>
  <si>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</si>
  <si>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</si>
  <si>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</si>
  <si>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</si>
  <si>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</si>
  <si>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</si>
  <si>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</si>
  <si>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</si>
  <si>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</si>
  <si>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</si>
  <si>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</si>
  <si>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</si>
  <si>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</si>
  <si>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</si>
  <si>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</si>
  <si>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</si>
  <si>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</si>
  <si>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</si>
  <si>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</si>
  <si>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</si>
  <si>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</si>
  <si>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</si>
  <si>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</si>
  <si>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</si>
  <si>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</si>
  <si>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</si>
  <si>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</si>
  <si>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</si>
  <si>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</si>
  <si>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</si>
  <si>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</si>
  <si>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</si>
  <si>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</si>
  <si>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</si>
  <si>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</si>
  <si>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</si>
  <si>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</si>
  <si>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</si>
  <si>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</si>
  <si>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</si>
  <si>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</si>
  <si>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</si>
  <si>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</si>
  <si>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</si>
  <si>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</si>
  <si>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</si>
  <si>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</si>
  <si>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</si>
  <si>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</si>
  <si>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</si>
  <si>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</si>
  <si>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</si>
  <si>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</si>
  <si>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</si>
  <si>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</si>
  <si>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</si>
  <si>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</si>
  <si>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</si>
  <si>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</si>
  <si>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</si>
  <si>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</si>
  <si>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</si>
  <si>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</si>
  <si>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</si>
  <si>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</si>
  <si>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</si>
  <si>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</si>
  <si>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</si>
  <si>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</si>
  <si>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</si>
  <si>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</si>
  <si>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</si>
  <si>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</si>
  <si>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</si>
  <si>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</si>
  <si>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</si>
  <si>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</si>
  <si>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</si>
  <si>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</si>
  <si>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</si>
  <si>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</si>
  <si>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</si>
  <si>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</si>
  <si>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</si>
  <si>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</si>
  <si>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</si>
  <si>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</si>
  <si>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</si>
  <si>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</si>
  <si>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</si>
  <si>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</si>
  <si>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</si>
  <si>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</si>
  <si>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</si>
  <si>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</si>
  <si>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</si>
  <si>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</si>
  <si>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</si>
  <si>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</si>
  <si>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</si>
  <si>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</si>
  <si>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</si>
  <si>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</si>
  <si>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</si>
  <si>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</si>
  <si>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</si>
  <si>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</si>
  <si>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</si>
  <si>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</si>
  <si>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</si>
  <si>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</si>
  <si>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</si>
  <si>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</si>
  <si>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</si>
  <si>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</si>
  <si>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</si>
  <si>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</si>
  <si>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</si>
  <si>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</si>
  <si>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</si>
  <si>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</si>
  <si>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</si>
  <si>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</si>
  <si>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</si>
  <si>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</si>
  <si>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</si>
  <si>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</si>
  <si>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</si>
  <si>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</si>
  <si>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</si>
  <si>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</si>
  <si>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</si>
  <si>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</si>
  <si>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</si>
  <si>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</si>
  <si>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</si>
  <si>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</si>
  <si>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</si>
  <si>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</si>
  <si>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</si>
  <si>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</si>
  <si>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</si>
  <si>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</si>
  <si>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</si>
  <si>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</si>
  <si>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</si>
  <si>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</si>
  <si>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</si>
  <si>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</si>
  <si>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</si>
  <si>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</si>
  <si>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</si>
  <si>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</si>
  <si>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</si>
  <si>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</si>
  <si>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</si>
  <si>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</si>
  <si>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</si>
  <si>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</si>
  <si>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</si>
  <si>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</si>
  <si>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</si>
  <si>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</si>
  <si>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</si>
  <si>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</si>
  <si>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</si>
  <si>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</si>
  <si>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</si>
  <si>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</si>
  <si>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</si>
  <si>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</si>
  <si>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</si>
  <si>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</si>
  <si>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</si>
  <si>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</si>
  <si>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</si>
  <si>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</si>
  <si>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</si>
  <si>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</si>
  <si>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</si>
  <si>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</si>
  <si>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</si>
  <si>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</si>
  <si>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</si>
  <si>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</si>
  <si>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</si>
  <si>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</si>
  <si>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</si>
  <si>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</si>
  <si>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</si>
  <si>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</si>
  <si>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</si>
  <si>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</si>
  <si>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</si>
  <si>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</si>
  <si>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</si>
  <si>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</si>
  <si>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</si>
  <si>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</si>
  <si>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</si>
  <si>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</si>
  <si>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</si>
  <si>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</si>
  <si>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</si>
  <si>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</si>
  <si>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</si>
  <si>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</si>
  <si>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</si>
  <si>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</si>
  <si>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</si>
  <si>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</si>
  <si>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</si>
  <si>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</si>
  <si>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</si>
  <si>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</si>
  <si>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</si>
  <si>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</si>
  <si>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</si>
  <si>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</si>
  <si>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</si>
  <si>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</si>
  <si>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</si>
  <si>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</si>
  <si>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</si>
  <si>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</si>
  <si>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</si>
  <si>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</si>
  <si>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</si>
  <si>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</si>
  <si>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</si>
  <si>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</si>
  <si>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</si>
  <si>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</si>
  <si>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</si>
  <si>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</si>
  <si>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</si>
  <si>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</si>
  <si>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</si>
  <si>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</si>
  <si>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</si>
  <si>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</si>
  <si>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</si>
  <si>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</si>
  <si>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</si>
  <si>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</si>
  <si>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</si>
  <si>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</si>
  <si>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</si>
  <si>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</si>
  <si>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</si>
  <si>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</si>
  <si>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</si>
  <si>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</si>
  <si>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</si>
  <si>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</si>
  <si>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</si>
  <si>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</si>
  <si>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</si>
  <si>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</si>
  <si>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</si>
  <si>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</si>
  <si>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</si>
  <si>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</si>
  <si>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</si>
  <si>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</si>
  <si>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</si>
  <si>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</si>
  <si>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</si>
  <si>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</si>
  <si>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</si>
  <si>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</si>
  <si>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</si>
  <si>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</si>
  <si>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</si>
  <si>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</si>
  <si>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</si>
  <si>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</si>
  <si>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</si>
  <si>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</si>
  <si>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</si>
  <si>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</si>
  <si>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</si>
  <si>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</si>
  <si>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</si>
  <si>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</si>
  <si>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</si>
  <si>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</si>
  <si>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</si>
  <si>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</si>
  <si>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</si>
  <si>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</si>
  <si>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</si>
  <si>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</si>
  <si>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</si>
  <si>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</si>
  <si>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</si>
  <si>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</si>
  <si>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</si>
  <si>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</si>
  <si>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</si>
  <si>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</si>
  <si>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</si>
  <si>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</si>
  <si>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</si>
  <si>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</si>
  <si>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</si>
  <si>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</si>
  <si>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</si>
  <si>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</si>
  <si>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</si>
  <si>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</si>
  <si>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</si>
  <si>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</si>
  <si>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</si>
  <si>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</si>
  <si>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</si>
  <si>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</si>
  <si>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</si>
  <si>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</si>
  <si>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</si>
  <si>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</si>
  <si>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</si>
  <si>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</si>
  <si>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</si>
  <si>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</si>
  <si>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</si>
  <si>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</si>
  <si>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</si>
  <si>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</si>
  <si>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</si>
  <si>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</si>
  <si>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</si>
  <si>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</si>
  <si>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</si>
  <si>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</si>
  <si>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</si>
  <si>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</si>
  <si>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</si>
  <si>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</si>
  <si>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</si>
  <si>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</si>
  <si>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</si>
  <si>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</si>
  <si>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</si>
  <si>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</si>
  <si>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</si>
  <si>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</si>
  <si>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</si>
  <si>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</si>
  <si>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</si>
  <si>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</si>
  <si>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</si>
  <si>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</si>
  <si>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</si>
  <si>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</si>
  <si>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</si>
  <si>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</si>
  <si>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</si>
  <si>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</si>
  <si>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</si>
  <si>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</si>
  <si>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</si>
  <si>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</si>
  <si>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</si>
  <si>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</si>
  <si>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</si>
  <si>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</si>
  <si>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</si>
  <si>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</si>
  <si>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</si>
  <si>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</si>
  <si>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</si>
  <si>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</si>
  <si>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</si>
  <si>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</si>
  <si>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</si>
  <si>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</si>
  <si>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</si>
  <si>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</si>
  <si>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</si>
  <si>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</si>
  <si>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</si>
  <si>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</si>
  <si>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</si>
  <si>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</si>
  <si>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</si>
  <si>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</si>
  <si>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</si>
  <si>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</si>
  <si>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</si>
  <si>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</si>
  <si>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</si>
  <si>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</si>
  <si>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</si>
  <si>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</si>
  <si>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</si>
  <si>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</si>
  <si>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</si>
  <si>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</si>
  <si>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</si>
  <si>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</si>
  <si>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</si>
  <si>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</si>
  <si>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</si>
  <si>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</si>
  <si>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</si>
  <si>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</si>
  <si>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</si>
  <si>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</si>
  <si>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</si>
  <si>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</si>
  <si>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</si>
  <si>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</si>
  <si>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</si>
  <si>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</si>
  <si>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</si>
  <si>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</si>
  <si>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</si>
  <si>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</si>
  <si>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</si>
  <si>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</si>
  <si>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</si>
  <si>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</si>
  <si>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</si>
  <si>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</si>
  <si>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</si>
  <si>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</si>
  <si>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</si>
  <si>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</si>
  <si>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</si>
  <si>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</si>
  <si>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</si>
  <si>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</si>
  <si>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</si>
  <si>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</si>
  <si>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</si>
  <si>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</si>
  <si>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</si>
  <si>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</si>
  <si>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</si>
  <si>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</si>
  <si>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</si>
  <si>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</si>
  <si>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</si>
  <si>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</si>
  <si>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</si>
  <si>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</si>
  <si>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</si>
  <si>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</si>
  <si>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</si>
  <si>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</si>
  <si>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</si>
  <si>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</si>
  <si>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</si>
  <si>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</si>
  <si>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</si>
  <si>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</si>
  <si>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</si>
  <si>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</si>
  <si>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</si>
  <si>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</si>
  <si>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</si>
  <si>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</si>
  <si>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</si>
  <si>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</si>
  <si>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</si>
  <si>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</si>
  <si>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</si>
  <si>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</si>
  <si>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</si>
  <si>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</si>
  <si>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</si>
  <si>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</si>
  <si>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</si>
  <si>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</si>
  <si>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</si>
  <si>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</si>
  <si>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</si>
  <si>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</si>
  <si>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</si>
  <si>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</si>
  <si>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</si>
  <si>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</si>
  <si>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</si>
  <si>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</si>
  <si>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</si>
  <si>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</si>
  <si>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</si>
  <si>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</si>
  <si>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</si>
  <si>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</si>
  <si>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</si>
  <si>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</si>
  <si>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</si>
  <si>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</si>
  <si>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</si>
  <si>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</si>
  <si>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</si>
  <si>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</si>
  <si>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</si>
  <si>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</si>
  <si>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</si>
  <si>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</si>
  <si>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</si>
  <si>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</si>
  <si>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</si>
  <si>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</si>
  <si>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</si>
  <si>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</si>
  <si>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</si>
  <si>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</si>
  <si>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</si>
  <si>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</si>
  <si>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</si>
  <si>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</si>
  <si>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</si>
  <si>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</si>
  <si>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</si>
  <si>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</si>
  <si>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</si>
  <si>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</si>
  <si>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</si>
  <si>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</si>
  <si>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</si>
  <si>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</si>
  <si>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</si>
  <si>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</si>
  <si>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</si>
  <si>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</si>
  <si>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</si>
  <si>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</si>
  <si>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</si>
  <si>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</si>
  <si>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</si>
  <si>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</si>
  <si>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</si>
  <si>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</si>
  <si>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</si>
  <si>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</si>
  <si>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</si>
  <si>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</si>
  <si>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</si>
  <si>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</si>
  <si>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</si>
  <si>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</si>
  <si>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</si>
  <si>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</si>
  <si>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</si>
  <si>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</si>
  <si>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</si>
  <si>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</si>
  <si>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</si>
  <si>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</si>
  <si>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</si>
  <si>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</si>
  <si>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</si>
  <si>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</si>
  <si>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</si>
  <si>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</si>
  <si>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</si>
  <si>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</si>
  <si>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</si>
  <si>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</si>
  <si>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</si>
  <si>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</si>
  <si>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</si>
  <si>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</si>
  <si>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</si>
  <si>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</si>
  <si>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</si>
  <si>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</si>
  <si>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</si>
  <si>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</si>
  <si>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</si>
  <si>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</si>
  <si>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</si>
  <si>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</si>
  <si>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</si>
  <si>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</si>
  <si>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</si>
  <si>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</si>
  <si>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</si>
  <si>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</si>
  <si>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</si>
  <si>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</si>
  <si>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</si>
  <si>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</si>
  <si>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</si>
  <si>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</si>
  <si>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</si>
  <si>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</si>
  <si>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</si>
  <si>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</si>
  <si>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</si>
  <si>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</si>
  <si>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</si>
  <si>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</si>
  <si>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</si>
  <si>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</si>
  <si>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</si>
  <si>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</si>
  <si>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</si>
  <si>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</si>
  <si>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</si>
  <si>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</si>
  <si>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</si>
  <si>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</si>
  <si>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</si>
  <si>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</si>
  <si>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</si>
  <si>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</si>
  <si>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</si>
  <si>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</si>
  <si>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</si>
  <si>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</si>
  <si>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</si>
  <si>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</si>
  <si>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</si>
  <si>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</si>
  <si>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</si>
  <si>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</si>
  <si>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</si>
  <si>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</si>
  <si>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</si>
  <si>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</si>
  <si>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</si>
  <si>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</si>
  <si>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</si>
  <si>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</si>
  <si>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</si>
  <si>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</si>
  <si>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</si>
  <si>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</si>
  <si>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</si>
  <si>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</si>
  <si>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</si>
  <si>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</si>
  <si>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</si>
  <si>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</si>
  <si>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</si>
  <si>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</si>
  <si>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</si>
  <si>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</si>
  <si>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</si>
  <si>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</si>
  <si>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</si>
  <si>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</si>
  <si>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</si>
  <si>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</si>
  <si>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</si>
  <si>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</si>
  <si>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</si>
  <si>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</si>
  <si>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</si>
  <si>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</si>
  <si>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</si>
  <si>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</si>
  <si>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</si>
  <si>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</si>
  <si>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</si>
  <si>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</si>
  <si>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</si>
  <si>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</si>
  <si>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</si>
  <si>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</si>
  <si>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</si>
  <si>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</si>
  <si>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</si>
  <si>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</si>
  <si>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</si>
  <si>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</si>
  <si>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</si>
  <si>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</si>
  <si>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</si>
  <si>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</si>
  <si>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</si>
  <si>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</si>
  <si>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</si>
  <si>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</si>
  <si>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</si>
  <si>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</si>
  <si>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</si>
  <si>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</si>
  <si>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</si>
  <si>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</si>
  <si>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</si>
  <si>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</si>
  <si>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</si>
  <si>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</si>
  <si>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</si>
  <si>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</si>
  <si>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</si>
  <si>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</si>
  <si>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</si>
  <si>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</si>
  <si>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</si>
  <si>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</si>
  <si>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</si>
  <si>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</si>
  <si>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</si>
  <si>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</si>
  <si>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</si>
  <si>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</si>
  <si>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</si>
  <si>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</si>
  <si>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</si>
  <si>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</si>
  <si>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</si>
  <si>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</si>
  <si>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</si>
  <si>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</si>
  <si>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</si>
  <si>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</si>
  <si>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</si>
  <si>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</si>
  <si>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</si>
  <si>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</si>
  <si>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</si>
  <si>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</si>
  <si>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</si>
  <si>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</si>
  <si>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</si>
  <si>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</si>
  <si>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</si>
  <si>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</si>
  <si>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</si>
  <si>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</si>
  <si>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</si>
  <si>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</si>
  <si>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</si>
  <si>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</si>
  <si>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</si>
  <si>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</si>
  <si>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</si>
  <si>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</si>
  <si>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</si>
  <si>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</si>
  <si>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</si>
  <si>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</si>
  <si>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</si>
  <si>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</si>
  <si>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</si>
  <si>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</si>
  <si>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</si>
  <si>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</si>
  <si>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</si>
  <si>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</si>
  <si>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</si>
  <si>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</si>
  <si>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</si>
  <si>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</si>
  <si>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</si>
  <si>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</si>
  <si>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</si>
  <si>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</si>
  <si>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</si>
  <si>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</si>
  <si>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</si>
  <si>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</si>
  <si>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</si>
  <si>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</si>
  <si>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</si>
  <si>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</si>
  <si>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</si>
  <si>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</si>
  <si>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</si>
  <si>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</si>
  <si>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</si>
  <si>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</si>
  <si>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</si>
  <si>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</si>
  <si>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</si>
  <si>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</si>
  <si>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</si>
  <si>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</si>
  <si>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</si>
  <si>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</si>
  <si>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</si>
  <si>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</si>
  <si>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</si>
  <si>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</si>
  <si>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</si>
  <si>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</si>
  <si>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</si>
  <si>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</si>
  <si>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</si>
  <si>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</si>
  <si>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</si>
  <si>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</si>
  <si>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</si>
  <si>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</si>
  <si>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</si>
  <si>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</si>
  <si>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</si>
  <si>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</si>
  <si>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</si>
  <si>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</si>
  <si>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</si>
  <si>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</si>
  <si>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</si>
  <si>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</si>
  <si>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</si>
  <si>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</si>
  <si>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</si>
  <si>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</si>
  <si>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</si>
  <si>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</si>
  <si>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</si>
  <si>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</si>
  <si>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</si>
  <si>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</si>
  <si>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</si>
  <si>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</si>
  <si>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</si>
  <si>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</si>
  <si>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</si>
  <si>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</si>
  <si>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</si>
  <si>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</si>
  <si>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</si>
  <si>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</si>
  <si>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</si>
  <si>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</si>
  <si>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</si>
  <si>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</si>
  <si>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</si>
  <si>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</si>
  <si>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</si>
  <si>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</si>
  <si>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</si>
  <si>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</si>
  <si>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</si>
  <si>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</si>
  <si>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</si>
  <si>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</si>
  <si>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</si>
  <si>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</si>
  <si>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</si>
  <si>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</si>
  <si>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</si>
  <si>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</si>
  <si>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</si>
  <si>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</si>
  <si>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</si>
  <si>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</si>
  <si>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</si>
  <si>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</si>
  <si>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</si>
  <si>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</si>
  <si>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</si>
  <si>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</si>
  <si>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</si>
  <si>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</si>
  <si>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</si>
  <si>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</si>
  <si>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</si>
  <si>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</si>
  <si>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</si>
  <si>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</si>
  <si>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</si>
  <si>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</si>
  <si>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</si>
  <si>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</si>
  <si>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</si>
  <si>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</si>
  <si>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</si>
  <si>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</si>
  <si>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</si>
  <si>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</si>
  <si>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</si>
  <si>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</si>
  <si>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</si>
  <si>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</si>
  <si>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</si>
  <si>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</si>
  <si>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</si>
  <si>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</si>
  <si>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</si>
  <si>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</si>
  <si>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</si>
  <si>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</si>
  <si>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</si>
  <si>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</si>
  <si>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</si>
  <si>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</si>
  <si>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</si>
  <si>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</si>
  <si>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</si>
  <si>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</si>
  <si>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</si>
  <si>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</si>
  <si>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</si>
  <si>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</si>
  <si>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</si>
  <si>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</si>
  <si>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</si>
  <si>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</si>
  <si>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</si>
  <si>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</si>
  <si>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</si>
  <si>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</si>
  <si>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</si>
  <si>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</si>
  <si>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</si>
  <si>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</si>
  <si>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</si>
  <si>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</si>
  <si>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</si>
  <si>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</si>
  <si>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</si>
  <si>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</si>
  <si>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</si>
  <si>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</si>
  <si>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</si>
  <si>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</si>
  <si>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</si>
  <si>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</si>
  <si>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</si>
  <si>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</si>
  <si>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</si>
  <si>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</si>
  <si>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</si>
  <si>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</si>
  <si>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</si>
  <si>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</si>
  <si>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</si>
  <si>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</si>
  <si>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</si>
  <si>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</si>
  <si>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</si>
  <si>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</si>
  <si>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</si>
  <si>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</si>
  <si>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</si>
  <si>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</si>
  <si>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</si>
  <si>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</si>
  <si>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</si>
  <si>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</si>
  <si>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</si>
  <si>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</si>
  <si>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</si>
  <si>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</si>
  <si>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</si>
  <si>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</si>
  <si>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</si>
  <si>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</si>
  <si>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</si>
  <si>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</si>
  <si>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</si>
  <si>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</si>
  <si>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</si>
  <si>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</si>
  <si>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</si>
  <si>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</si>
  <si>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</si>
  <si>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</si>
  <si>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</si>
  <si>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</si>
  <si>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</si>
  <si>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</si>
  <si>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</si>
  <si>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</si>
  <si>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</si>
  <si>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</si>
  <si>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</si>
  <si>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</si>
  <si>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</si>
  <si>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</si>
  <si>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</si>
  <si>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</si>
  <si>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</si>
  <si>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</si>
  <si>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</si>
  <si>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</si>
  <si>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</si>
  <si>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</si>
  <si>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</si>
  <si>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</si>
  <si>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</si>
  <si>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</si>
  <si>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</si>
  <si>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</si>
  <si>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</si>
  <si>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</si>
  <si>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</si>
  <si>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</si>
  <si>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</si>
  <si>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</si>
  <si>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</si>
  <si>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</si>
  <si>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</si>
  <si>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</si>
  <si>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</si>
  <si>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</si>
  <si>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</si>
  <si>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</si>
  <si>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</si>
  <si>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</si>
  <si>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</si>
  <si>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</si>
  <si>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</si>
  <si>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</si>
  <si>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</si>
  <si>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</si>
  <si>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</si>
  <si>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</si>
  <si>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</si>
  <si>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</si>
  <si>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</si>
  <si>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</si>
  <si>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</si>
  <si>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</si>
  <si>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</si>
  <si>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</si>
  <si>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</si>
  <si>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</si>
  <si>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</si>
  <si>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</si>
  <si>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</si>
  <si>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</si>
  <si>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</si>
  <si>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</si>
  <si>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</si>
  <si>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</si>
  <si>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</si>
  <si>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</si>
  <si>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</si>
  <si>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</si>
  <si>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</si>
  <si>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</si>
  <si>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</si>
  <si>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</si>
  <si>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</si>
  <si>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</si>
  <si>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</si>
  <si>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</si>
  <si>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</si>
  <si>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</si>
  <si>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</si>
  <si>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</si>
  <si>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</si>
  <si>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</si>
  <si>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</si>
  <si>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</si>
  <si>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</si>
  <si>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</si>
  <si>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</si>
  <si>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</si>
  <si>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</si>
  <si>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</si>
  <si>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</si>
  <si>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</si>
  <si>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</si>
  <si>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</si>
  <si>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</si>
  <si>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</si>
  <si>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</si>
  <si>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</si>
  <si>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</si>
  <si>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</si>
  <si>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</si>
  <si>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</si>
  <si>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</si>
  <si>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</si>
  <si>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</si>
  <si>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</si>
  <si>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</si>
  <si>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</si>
  <si>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</si>
  <si>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</si>
  <si>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</si>
  <si>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</si>
  <si>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</si>
  <si>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</si>
  <si>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</si>
  <si>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</si>
  <si>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</si>
  <si>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</si>
  <si>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</si>
  <si>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</si>
  <si>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</si>
  <si>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</si>
  <si>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</si>
  <si>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</si>
  <si>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</si>
  <si>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</si>
  <si>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</si>
  <si>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</si>
  <si>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</si>
  <si>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</si>
  <si>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</si>
  <si>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</si>
  <si>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</si>
  <si>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</si>
  <si>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</si>
  <si>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</si>
  <si>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</si>
  <si>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</si>
  <si>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</si>
  <si>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</si>
  <si>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</si>
  <si>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</si>
  <si>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</si>
  <si>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</si>
  <si>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</si>
  <si>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</si>
  <si>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</si>
  <si>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</si>
  <si>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</si>
  <si>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</si>
  <si>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</si>
  <si>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</si>
  <si>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</si>
  <si>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</si>
  <si>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</si>
  <si>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</si>
  <si>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</si>
  <si>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</si>
  <si>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</si>
  <si>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</si>
  <si>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</si>
  <si>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</si>
  <si>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</si>
  <si>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</si>
  <si>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</si>
  <si>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</si>
  <si>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</si>
  <si>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</si>
  <si>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</si>
  <si>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</si>
  <si>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</si>
  <si>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</si>
  <si>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</si>
  <si>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</si>
  <si>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</si>
  <si>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</si>
  <si>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</si>
  <si>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</si>
  <si>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</si>
  <si>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</si>
  <si>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</si>
  <si>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</si>
  <si>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</si>
  <si>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</si>
  <si>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</si>
  <si>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</si>
  <si>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</si>
  <si>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</si>
  <si>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</si>
  <si>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</si>
  <si>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</si>
  <si>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</si>
  <si>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</si>
  <si>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</si>
  <si>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</si>
  <si>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</si>
  <si>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</si>
  <si>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</si>
  <si>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</si>
  <si>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</si>
  <si>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</si>
  <si>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</si>
  <si>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</si>
  <si>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</si>
  <si>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</si>
  <si>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</si>
  <si>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</si>
  <si>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</si>
  <si>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</si>
  <si>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</si>
  <si>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</si>
  <si>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</si>
  <si>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</si>
  <si>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</si>
  <si>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</si>
  <si>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</si>
  <si>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</si>
  <si>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</si>
  <si>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</si>
  <si>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</si>
  <si>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</si>
  <si>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</si>
  <si>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</si>
  <si>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</si>
  <si>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</si>
  <si>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</si>
  <si>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</si>
  <si>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</si>
  <si>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</si>
  <si>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</si>
  <si>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</si>
  <si>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</si>
  <si>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</si>
  <si>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</si>
  <si>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</si>
  <si>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</si>
  <si>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</si>
  <si>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</si>
  <si>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</si>
  <si>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</si>
  <si>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</si>
  <si>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</si>
  <si>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</si>
  <si>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</si>
  <si>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</si>
  <si>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</si>
  <si>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</si>
  <si>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</si>
  <si>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</si>
  <si>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</si>
  <si>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</si>
  <si>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</si>
  <si>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</si>
  <si>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</si>
  <si>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</si>
  <si>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</si>
  <si>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</si>
  <si>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</si>
  <si>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</si>
  <si>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</si>
  <si>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</si>
  <si>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</si>
  <si>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</si>
  <si>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</si>
  <si>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</si>
  <si>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</si>
  <si>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</si>
  <si>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</si>
  <si>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</si>
  <si>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</si>
  <si>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</si>
  <si>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</si>
  <si>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</si>
  <si>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</si>
  <si>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</si>
  <si>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</si>
  <si>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</si>
  <si>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</si>
  <si>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</si>
  <si>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</si>
  <si>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</si>
  <si>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</si>
  <si>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</si>
  <si>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</si>
  <si>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</si>
  <si>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</si>
  <si>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</si>
  <si>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</si>
  <si>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</si>
  <si>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</si>
  <si>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</si>
  <si>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</si>
  <si>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</si>
  <si>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</si>
  <si>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</si>
  <si>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</si>
  <si>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</si>
  <si>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</si>
  <si>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</si>
  <si>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</si>
  <si>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</si>
  <si>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</si>
  <si>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</si>
  <si>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</si>
  <si>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</si>
  <si>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</si>
  <si>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</si>
  <si>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</si>
  <si>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</si>
  <si>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</si>
  <si>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</si>
  <si>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</si>
  <si>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</si>
  <si>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</si>
  <si>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</si>
  <si>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</si>
  <si>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</si>
  <si>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</si>
  <si>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</si>
  <si>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</si>
  <si>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</si>
  <si>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</si>
  <si>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</si>
  <si>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</si>
  <si>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</si>
  <si>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</si>
  <si>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</si>
  <si>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</si>
  <si>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</si>
  <si>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</si>
  <si>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</si>
  <si>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</si>
  <si>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</si>
  <si>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</si>
  <si>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</si>
  <si>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</si>
  <si>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</si>
  <si>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</si>
  <si>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</si>
  <si>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</si>
  <si>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</si>
  <si>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</si>
  <si>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</si>
  <si>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</si>
  <si>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</si>
  <si>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</si>
  <si>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</si>
  <si>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</si>
  <si>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</si>
  <si>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</si>
  <si>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</si>
  <si>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</si>
  <si>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</si>
  <si>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</si>
  <si>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</si>
  <si>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</si>
  <si>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</si>
  <si>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</si>
  <si>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</si>
  <si>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</si>
  <si>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</si>
  <si>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</si>
  <si>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</si>
  <si>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</si>
  <si>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</si>
  <si>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</si>
  <si>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</si>
  <si>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</si>
  <si>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</si>
  <si>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</si>
  <si>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</si>
  <si>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</si>
  <si>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</si>
  <si>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</si>
  <si>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</si>
  <si>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</si>
  <si>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</si>
  <si>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</si>
  <si>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</si>
  <si>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</si>
  <si>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</si>
  <si>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</si>
  <si>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</si>
  <si>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</si>
  <si>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</si>
  <si>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</si>
  <si>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</si>
  <si>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</si>
  <si>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</si>
  <si>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</si>
  <si>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</si>
  <si>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</si>
  <si>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</si>
  <si>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</si>
  <si>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</si>
  <si>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</si>
  <si>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</si>
  <si>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</si>
  <si>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</si>
  <si>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</si>
  <si>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</si>
  <si>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</si>
  <si>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</si>
  <si>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</si>
  <si>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</si>
  <si>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</si>
  <si>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</si>
  <si>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</si>
  <si>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</si>
  <si>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</si>
  <si>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</si>
  <si>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</si>
  <si>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</si>
  <si>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</si>
  <si>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</si>
  <si>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</si>
  <si>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</si>
  <si>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</si>
  <si>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</si>
  <si>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</si>
  <si>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</si>
  <si>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</si>
  <si>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</si>
  <si>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</si>
  <si>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</si>
  <si>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</si>
  <si>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</si>
  <si>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</si>
  <si>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</si>
  <si>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</si>
  <si>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</si>
  <si>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</si>
  <si>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</si>
  <si>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</si>
  <si>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</si>
  <si>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</si>
  <si>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</si>
  <si>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</si>
  <si>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</si>
  <si>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</si>
  <si>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</si>
  <si>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</si>
  <si>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</si>
  <si>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</si>
  <si>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</si>
  <si>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</si>
  <si>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</si>
  <si>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</si>
  <si>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</si>
  <si>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</si>
  <si>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</si>
  <si>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</si>
  <si>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</si>
  <si>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</si>
  <si>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</si>
  <si>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</si>
  <si>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</si>
  <si>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</si>
  <si>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</si>
  <si>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</si>
  <si>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</si>
  <si>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</si>
  <si>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</si>
  <si>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</si>
  <si>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</si>
  <si>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</si>
  <si>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</si>
  <si>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</si>
  <si>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</si>
  <si>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</si>
  <si>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</si>
  <si>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</si>
  <si>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</si>
  <si>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</si>
  <si>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</si>
  <si>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</si>
  <si>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</si>
  <si>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</si>
  <si>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</si>
  <si>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</si>
  <si>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</si>
  <si>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</si>
  <si>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</si>
  <si>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</si>
  <si>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</si>
  <si>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</si>
  <si>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</si>
  <si>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</si>
  <si>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</si>
  <si>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</si>
  <si>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</si>
  <si>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</si>
  <si>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</si>
  <si>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</si>
  <si>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</si>
  <si>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</si>
  <si>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</si>
  <si>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</si>
  <si>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</si>
  <si>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</si>
  <si>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</si>
  <si>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</si>
  <si>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</si>
  <si>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</si>
  <si>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</si>
  <si>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</si>
  <si>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</si>
  <si>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</si>
  <si>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</si>
  <si>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</si>
  <si>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</si>
  <si>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</si>
  <si>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</si>
  <si>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</si>
  <si>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</si>
  <si>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</si>
  <si>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</si>
  <si>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</si>
  <si>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</si>
  <si>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</si>
  <si>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</si>
  <si>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</si>
  <si>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</si>
  <si>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</si>
  <si>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</si>
  <si>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</si>
  <si>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</si>
  <si>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</si>
  <si>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</si>
  <si>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</si>
  <si>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</si>
  <si>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</si>
  <si>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</si>
  <si>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</si>
  <si>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</si>
  <si>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</si>
  <si>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</si>
  <si>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</si>
  <si>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</si>
  <si>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</si>
  <si>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</si>
  <si>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</si>
  <si>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</si>
  <si>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</si>
  <si>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</si>
  <si>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</si>
  <si>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</si>
  <si>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</si>
  <si>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</si>
  <si>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</si>
  <si>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</si>
  <si>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</si>
  <si>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</si>
  <si>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</si>
  <si>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</si>
  <si>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</si>
  <si>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</si>
  <si>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</si>
  <si>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</si>
  <si>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</si>
  <si>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</si>
  <si>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</si>
  <si>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</si>
  <si>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</si>
  <si>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</si>
  <si>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</si>
  <si>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</si>
  <si>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</si>
  <si>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</si>
  <si>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</si>
  <si>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</si>
  <si>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</si>
  <si>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</si>
  <si>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</si>
  <si>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</si>
  <si>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</si>
  <si>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</si>
  <si>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</si>
  <si>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</si>
  <si>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</si>
  <si>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</si>
  <si>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</si>
  <si>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</si>
  <si>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</si>
  <si>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</si>
  <si>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</si>
  <si>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</si>
  <si>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</si>
  <si>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</si>
  <si>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</si>
  <si>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</si>
  <si>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</si>
  <si>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</si>
  <si>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</si>
  <si>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</si>
  <si>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</si>
  <si>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</si>
  <si>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</si>
  <si>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</si>
  <si>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</si>
  <si>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</si>
  <si>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</si>
  <si>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</si>
  <si>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</si>
  <si>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</si>
  <si>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</si>
  <si>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</si>
  <si>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</si>
  <si>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</si>
  <si>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</si>
  <si>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</si>
  <si>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</si>
  <si>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</si>
  <si>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</si>
  <si>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</si>
  <si>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</si>
  <si>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</si>
  <si>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</si>
  <si>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</si>
  <si>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</si>
  <si>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</si>
  <si>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</si>
  <si>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</si>
  <si>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</si>
  <si>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</si>
  <si>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</si>
  <si>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</si>
  <si>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</si>
  <si>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</si>
  <si>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</si>
  <si>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</si>
  <si>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</si>
  <si>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</si>
  <si>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</si>
  <si>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</si>
  <si>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</si>
  <si>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</si>
  <si>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</si>
  <si>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</si>
  <si>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</si>
  <si>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</si>
  <si>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</si>
  <si>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</si>
  <si>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</si>
  <si>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</si>
  <si>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</si>
  <si>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</si>
  <si>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</si>
  <si>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</si>
  <si>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</si>
  <si>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</si>
  <si>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</si>
  <si>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</si>
  <si>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</si>
  <si>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</si>
  <si>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</si>
  <si>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</si>
  <si>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</si>
  <si>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</si>
  <si>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</si>
  <si>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</si>
  <si>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</si>
  <si>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</si>
  <si>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</si>
  <si>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</si>
  <si>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</si>
  <si>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</si>
  <si>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</si>
  <si>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</si>
  <si>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</si>
  <si>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</si>
  <si>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</si>
  <si>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</si>
  <si>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</si>
  <si>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</si>
  <si>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</si>
  <si>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</si>
  <si>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</si>
  <si>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</si>
  <si>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</si>
  <si>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</si>
  <si>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</si>
  <si>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</si>
  <si>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</si>
  <si>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</si>
  <si>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</si>
  <si>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</si>
  <si>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</si>
  <si>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</si>
  <si>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</si>
  <si>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</si>
  <si>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</si>
  <si>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</si>
  <si>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</si>
  <si>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</si>
  <si>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</si>
  <si>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</si>
  <si>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</si>
  <si>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</si>
  <si>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</si>
  <si>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</si>
  <si>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</si>
  <si>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</si>
  <si>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</si>
  <si>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</si>
  <si>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</si>
  <si>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</si>
  <si>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</si>
  <si>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</si>
  <si>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</si>
  <si>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</si>
  <si>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</si>
  <si>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</si>
  <si>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</si>
  <si>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</si>
  <si>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</si>
  <si>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</si>
  <si>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</si>
  <si>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</si>
  <si>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</si>
  <si>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</si>
  <si>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</si>
  <si>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</si>
  <si>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</si>
  <si>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</si>
  <si>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</si>
  <si>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</si>
  <si>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</si>
  <si>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</si>
  <si>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</si>
  <si>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</si>
  <si>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</si>
  <si>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</si>
  <si>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</si>
  <si>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</si>
  <si>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</si>
  <si>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</si>
  <si>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</si>
  <si>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</si>
  <si>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</si>
  <si>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</si>
  <si>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</si>
  <si>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</si>
  <si>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</si>
  <si>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</si>
  <si>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</si>
  <si>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</si>
  <si>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</si>
  <si>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</si>
  <si>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</si>
  <si>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</si>
  <si>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</si>
  <si>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</si>
  <si>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</si>
  <si>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</si>
  <si>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</si>
  <si>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</si>
  <si>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</si>
  <si>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</si>
  <si>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</si>
  <si>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</si>
  <si>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</si>
  <si>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</si>
  <si>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</si>
  <si>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</si>
  <si>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</si>
  <si>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</si>
  <si>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</si>
  <si>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</si>
  <si>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</si>
  <si>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</si>
  <si>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</si>
  <si>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</si>
  <si>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</si>
  <si>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</si>
  <si>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</si>
  <si>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</si>
  <si>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</si>
  <si>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</si>
  <si>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</si>
  <si>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</si>
  <si>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</si>
  <si>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</si>
  <si>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</si>
  <si>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</si>
  <si>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</si>
  <si>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</si>
  <si>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</si>
  <si>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</si>
  <si>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</si>
  <si>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</si>
  <si>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</si>
  <si>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</si>
  <si>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</si>
  <si>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</si>
  <si>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</si>
  <si>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</si>
  <si>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</si>
  <si>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</si>
  <si>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</si>
  <si>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</si>
  <si>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</si>
  <si>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</si>
  <si>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</si>
  <si>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</si>
  <si>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</si>
  <si>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</si>
  <si>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</si>
  <si>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</si>
  <si>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</si>
  <si>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</si>
  <si>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</si>
  <si>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</si>
  <si>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</si>
  <si>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</si>
  <si>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</si>
  <si>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</si>
  <si>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</si>
  <si>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</si>
  <si>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</si>
  <si>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</si>
  <si>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</si>
  <si>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</si>
  <si>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</si>
  <si>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</si>
  <si>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</si>
  <si>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</si>
  <si>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</si>
  <si>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</si>
  <si>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</si>
  <si>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</si>
  <si>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</si>
  <si>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</si>
  <si>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</si>
  <si>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</si>
  <si>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</si>
  <si>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</si>
  <si>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</si>
  <si>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</si>
  <si>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</si>
  <si>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</si>
  <si>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</si>
  <si>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</si>
  <si>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</si>
  <si>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</si>
  <si>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</si>
  <si>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</si>
  <si>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</si>
  <si>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</si>
  <si>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</si>
  <si>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</si>
  <si>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</si>
  <si>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</si>
  <si>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</si>
  <si>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</si>
  <si>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</si>
  <si>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</si>
  <si>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</si>
  <si>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</si>
  <si>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</si>
  <si>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</si>
  <si>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</si>
  <si>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</si>
  <si>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</si>
  <si>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</si>
  <si>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</si>
  <si>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</si>
  <si>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</si>
  <si>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</si>
  <si>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</si>
  <si>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</si>
  <si>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</si>
  <si>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</si>
  <si>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</si>
  <si>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</si>
  <si>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</si>
  <si>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</si>
  <si>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</si>
  <si>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</si>
  <si>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</si>
  <si>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</si>
  <si>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</si>
  <si>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</si>
  <si>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</si>
  <si>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</si>
  <si>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</si>
  <si>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</si>
  <si>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</si>
  <si>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</si>
  <si>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</si>
  <si>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</si>
  <si>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</si>
  <si>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</si>
  <si>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</si>
  <si>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</si>
  <si>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</si>
  <si>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</si>
  <si>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</si>
  <si>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</si>
  <si>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</si>
  <si>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</si>
  <si>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</si>
  <si>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</si>
  <si>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</si>
  <si>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</si>
  <si>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</si>
  <si>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</si>
  <si>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</si>
  <si>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</si>
  <si>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</si>
  <si>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</si>
  <si>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</si>
  <si>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</si>
  <si>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</si>
  <si>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</si>
  <si>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</si>
  <si>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</si>
  <si>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</si>
  <si>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</si>
  <si>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</si>
  <si>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</si>
  <si>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</si>
  <si>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</si>
  <si>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</si>
  <si>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</si>
  <si>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</si>
  <si>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</si>
  <si>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</si>
  <si>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</si>
  <si>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</si>
  <si>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</si>
  <si>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</si>
  <si>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</si>
  <si>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</si>
  <si>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</si>
  <si>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</si>
  <si>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</si>
  <si>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</si>
  <si>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</si>
  <si>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</si>
  <si>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</si>
  <si>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</si>
  <si>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</si>
  <si>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</si>
  <si>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</si>
  <si>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</si>
  <si>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</si>
  <si>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</si>
  <si>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</si>
  <si>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</si>
  <si>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</si>
  <si>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</si>
  <si>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</si>
  <si>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</si>
  <si>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</si>
  <si>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</si>
  <si>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</si>
  <si>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</si>
  <si>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</si>
  <si>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</si>
  <si>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</si>
  <si>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</si>
  <si>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</si>
  <si>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</si>
  <si>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</si>
  <si>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</si>
  <si>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</si>
  <si>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</si>
  <si>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</si>
  <si>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</si>
  <si>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</si>
  <si>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</si>
  <si>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</si>
  <si>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</si>
  <si>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</si>
  <si>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</si>
  <si>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</si>
  <si>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</si>
  <si>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</si>
  <si>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</si>
  <si>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</si>
  <si>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</si>
  <si>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</si>
  <si>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</si>
  <si>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</si>
  <si>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</si>
  <si>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</si>
  <si>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</si>
  <si>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</si>
  <si>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</si>
  <si>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</si>
  <si>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</si>
  <si>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</si>
  <si>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</si>
  <si>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</si>
  <si>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</si>
  <si>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</si>
  <si>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</si>
  <si>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</si>
  <si>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</si>
  <si>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</si>
  <si>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</si>
  <si>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</si>
  <si>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</si>
  <si>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</si>
  <si>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</si>
  <si>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</si>
  <si>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</si>
  <si>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</si>
  <si>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</si>
  <si>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</si>
  <si>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</si>
  <si>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</si>
  <si>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</si>
  <si>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</si>
  <si>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</si>
  <si>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</si>
  <si>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</si>
  <si>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</si>
  <si>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</si>
  <si>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</si>
  <si>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OTOK</t>
  </si>
  <si>
    <t>2025-09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</si>
</sst>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2330798.7499999995</v>
      </c>
      <c r="D2" s="6">
        <f>'PR-RAS'!E6</f>
        <v>2846256.24</v>
      </c>
      <c r="E2" s="6">
        <v>0</v>
      </c>
      <c r="F2" s="6">
        <v>0</v>
      </c>
      <c r="G2" s="7">
        <f t="shared" ref="G2:G274" si="0">(B2/1000)*(C2*1+D2*2)</f>
        <v>8023.3112300000003</v>
      </c>
      <c r="H2" s="7">
        <f t="shared" ref="H2:H274" si="1">ABS(C2-ROUND(C2,0))+ABS(D2-ROUND(D2,0))</f>
        <v>0.49000000068917871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1576244.6400000001</v>
      </c>
      <c r="D3" s="1">
        <f>'PR-RAS'!E7</f>
        <v>1942267.9200000002</v>
      </c>
      <c r="E3" s="1">
        <v>0</v>
      </c>
      <c r="F3" s="1">
        <v>0</v>
      </c>
      <c r="G3" s="2">
        <f t="shared" si="0"/>
        <v>10921.560960000001</v>
      </c>
      <c r="H3" s="2">
        <f t="shared" si="1"/>
        <v>0.43999999971129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1568855.3</v>
      </c>
      <c r="D4" s="1">
        <f>'PR-RAS'!E8</f>
        <v>1924988.5800000003</v>
      </c>
      <c r="E4" s="1">
        <v>0</v>
      </c>
      <c r="F4" s="1">
        <v>0</v>
      </c>
      <c r="G4" s="2">
        <f t="shared" si="0"/>
        <v>16256.497380000003</v>
      </c>
      <c r="H4" s="2">
        <f t="shared" si="1"/>
        <v>0.71999999973922968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1568855.3</v>
      </c>
      <c r="D5" s="1">
        <f>'PR-RAS'!E9</f>
        <v>2180538.39</v>
      </c>
      <c r="E5" s="1">
        <v>0</v>
      </c>
      <c r="F5" s="1">
        <v>0</v>
      </c>
      <c r="G5" s="2">
        <f t="shared" si="0"/>
        <v>23719.728320000002</v>
      </c>
      <c r="H5" s="2">
        <f t="shared" si="1"/>
        <v>0.69000000017695129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79613.36</v>
      </c>
      <c r="E6" s="1">
        <v>0</v>
      </c>
      <c r="F6" s="1">
        <v>0</v>
      </c>
      <c r="G6" s="2">
        <f t="shared" si="0"/>
        <v>796.1336</v>
      </c>
      <c r="H6" s="2">
        <f t="shared" si="1"/>
        <v>0.36000000000058208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21520.87</v>
      </c>
      <c r="E7" s="1">
        <v>0</v>
      </c>
      <c r="F7" s="1">
        <v>0</v>
      </c>
      <c r="G7" s="2">
        <f t="shared" si="0"/>
        <v>258.25043999999997</v>
      </c>
      <c r="H7" s="2">
        <f t="shared" si="1"/>
        <v>0.13000000000101863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13333.62</v>
      </c>
      <c r="E8" s="1">
        <v>0</v>
      </c>
      <c r="F8" s="1">
        <v>0</v>
      </c>
      <c r="G8" s="2">
        <f t="shared" si="0"/>
        <v>186.67068</v>
      </c>
      <c r="H8" s="2">
        <f t="shared" si="1"/>
        <v>0.37999999999919964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57147.56</v>
      </c>
      <c r="E9" s="1">
        <v>0</v>
      </c>
      <c r="F9" s="1">
        <v>0</v>
      </c>
      <c r="G9" s="2">
        <f t="shared" si="0"/>
        <v>914.36095999999998</v>
      </c>
      <c r="H9" s="2">
        <f t="shared" si="1"/>
        <v>0.44000000000232831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427165.22</v>
      </c>
      <c r="E11" s="1">
        <v>0</v>
      </c>
      <c r="F11" s="1">
        <v>0</v>
      </c>
      <c r="G11" s="2">
        <f t="shared" si="0"/>
        <v>8543.3043999999991</v>
      </c>
      <c r="H11" s="2">
        <f t="shared" si="1"/>
        <v>0.21999999997206032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4959.57</v>
      </c>
      <c r="D19" s="1">
        <f>'PR-RAS'!E23</f>
        <v>13648.44</v>
      </c>
      <c r="E19" s="1">
        <v>0</v>
      </c>
      <c r="F19" s="1">
        <v>0</v>
      </c>
      <c r="G19" s="2">
        <f t="shared" si="0"/>
        <v>580.61609999999996</v>
      </c>
      <c r="H19" s="2">
        <f t="shared" si="1"/>
        <v>0.87000000000080036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270.29000000000002</v>
      </c>
      <c r="D20" s="1">
        <f>'PR-RAS'!E24</f>
        <v>0</v>
      </c>
      <c r="E20" s="1">
        <v>0</v>
      </c>
      <c r="F20" s="1">
        <v>0</v>
      </c>
      <c r="G20" s="2">
        <f t="shared" si="0"/>
        <v>5.13551</v>
      </c>
      <c r="H20" s="2">
        <f t="shared" si="1"/>
        <v>0.29000000000002046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4689.28</v>
      </c>
      <c r="D23" s="1">
        <f>'PR-RAS'!E27</f>
        <v>13648.44</v>
      </c>
      <c r="E23" s="1">
        <v>0</v>
      </c>
      <c r="F23" s="1">
        <v>0</v>
      </c>
      <c r="G23" s="2">
        <f t="shared" si="0"/>
        <v>703.69551999999999</v>
      </c>
      <c r="H23" s="2">
        <f t="shared" si="1"/>
        <v>0.72000000000025466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2429.77</v>
      </c>
      <c r="D25" s="1">
        <f>'PR-RAS'!E29</f>
        <v>3630.9</v>
      </c>
      <c r="E25" s="1">
        <v>0</v>
      </c>
      <c r="F25" s="1">
        <v>0</v>
      </c>
      <c r="G25" s="2">
        <f t="shared" si="0"/>
        <v>232.59768</v>
      </c>
      <c r="H25" s="2">
        <f t="shared" si="1"/>
        <v>0.32999999999992724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2429.77</v>
      </c>
      <c r="D27" s="1">
        <f>'PR-RAS'!E31</f>
        <v>3630.9</v>
      </c>
      <c r="E27" s="1">
        <v>0</v>
      </c>
      <c r="F27" s="1">
        <v>0</v>
      </c>
      <c r="G27" s="2">
        <f t="shared" si="0"/>
        <v>251.98081999999999</v>
      </c>
      <c r="H27" s="2">
        <f t="shared" si="1"/>
        <v>0.32999999999992724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290819.36</v>
      </c>
      <c r="D45" s="1">
        <f>'PR-RAS'!E49</f>
        <v>609689.80000000005</v>
      </c>
      <c r="E45" s="1">
        <v>0</v>
      </c>
      <c r="F45" s="1">
        <v>0</v>
      </c>
      <c r="G45" s="2">
        <f t="shared" si="0"/>
        <v>66448.754239999995</v>
      </c>
      <c r="H45" s="2">
        <f t="shared" si="1"/>
        <v>0.55999999993946403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160899.6</v>
      </c>
      <c r="D54" s="1">
        <f>'PR-RAS'!E58</f>
        <v>324720.32</v>
      </c>
      <c r="E54" s="1">
        <v>0</v>
      </c>
      <c r="F54" s="1">
        <v>0</v>
      </c>
      <c r="G54" s="2">
        <f t="shared" si="0"/>
        <v>42948.032719999996</v>
      </c>
      <c r="H54" s="2">
        <f t="shared" si="1"/>
        <v>0.72000000000116415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143399.6</v>
      </c>
      <c r="D55" s="1">
        <f>'PR-RAS'!E59</f>
        <v>274720.32</v>
      </c>
      <c r="E55" s="1">
        <v>0</v>
      </c>
      <c r="F55" s="1">
        <v>0</v>
      </c>
      <c r="G55" s="2">
        <f t="shared" si="0"/>
        <v>37413.372960000001</v>
      </c>
      <c r="H55" s="2">
        <f t="shared" si="1"/>
        <v>0.72000000000116415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17500</v>
      </c>
      <c r="D56" s="1">
        <f>'PR-RAS'!E60</f>
        <v>50000</v>
      </c>
      <c r="E56" s="1">
        <v>0</v>
      </c>
      <c r="F56" s="1">
        <v>0</v>
      </c>
      <c r="G56" s="2">
        <f t="shared" si="0"/>
        <v>6462.5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21248.799999999999</v>
      </c>
      <c r="D57" s="1">
        <f>'PR-RAS'!E61</f>
        <v>0</v>
      </c>
      <c r="E57" s="1">
        <v>0</v>
      </c>
      <c r="F57" s="1">
        <v>0</v>
      </c>
      <c r="G57" s="2">
        <f t="shared" si="0"/>
        <v>1189.9328</v>
      </c>
      <c r="H57" s="2">
        <f t="shared" si="1"/>
        <v>0.2000000000007276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21248.799999999999</v>
      </c>
      <c r="D58" s="1">
        <f>'PR-RAS'!E62</f>
        <v>0</v>
      </c>
      <c r="E58" s="1">
        <v>0</v>
      </c>
      <c r="F58" s="1">
        <v>0</v>
      </c>
      <c r="G58" s="2">
        <f t="shared" si="0"/>
        <v>1211.1815999999999</v>
      </c>
      <c r="H58" s="2">
        <f t="shared" si="1"/>
        <v>0.2000000000007276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108670.96</v>
      </c>
      <c r="D70" s="1">
        <f>'PR-RAS'!E74</f>
        <v>284969.48</v>
      </c>
      <c r="E70" s="1">
        <v>0</v>
      </c>
      <c r="F70" s="1">
        <v>0</v>
      </c>
      <c r="G70" s="2">
        <f t="shared" si="0"/>
        <v>46824.084479999998</v>
      </c>
      <c r="H70" s="2">
        <f t="shared" si="1"/>
        <v>0.51999999997497071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40123.800000000003</v>
      </c>
      <c r="D71" s="1">
        <f>'PR-RAS'!E75</f>
        <v>261540.18</v>
      </c>
      <c r="E71" s="1">
        <v>0</v>
      </c>
      <c r="F71" s="1">
        <v>0</v>
      </c>
      <c r="G71" s="2">
        <f t="shared" si="0"/>
        <v>39424.291200000007</v>
      </c>
      <c r="H71" s="2">
        <f t="shared" si="1"/>
        <v>0.3799999999901047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68547.16</v>
      </c>
      <c r="D72" s="1">
        <f>'PR-RAS'!E76</f>
        <v>23429.3</v>
      </c>
      <c r="E72" s="1">
        <v>0</v>
      </c>
      <c r="F72" s="1">
        <v>0</v>
      </c>
      <c r="G72" s="2">
        <f t="shared" si="0"/>
        <v>8193.8089600000003</v>
      </c>
      <c r="H72" s="2">
        <f t="shared" si="1"/>
        <v>0.46000000000276486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397343.50999999995</v>
      </c>
      <c r="D78" s="1">
        <f>'PR-RAS'!E82</f>
        <v>225626.1</v>
      </c>
      <c r="E78" s="1">
        <v>0</v>
      </c>
      <c r="F78" s="1">
        <v>0</v>
      </c>
      <c r="G78" s="2">
        <f t="shared" si="0"/>
        <v>65341.869669999993</v>
      </c>
      <c r="H78" s="2">
        <f t="shared" si="1"/>
        <v>0.5900000000547152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108.92</v>
      </c>
      <c r="D79" s="1">
        <f>'PR-RAS'!E83</f>
        <v>215.92</v>
      </c>
      <c r="E79" s="1">
        <v>0</v>
      </c>
      <c r="F79" s="1">
        <v>0</v>
      </c>
      <c r="G79" s="2">
        <f t="shared" si="0"/>
        <v>42.179279999999999</v>
      </c>
      <c r="H79" s="2">
        <f t="shared" si="1"/>
        <v>0.1600000000000108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108.92</v>
      </c>
      <c r="D81" s="1">
        <f>'PR-RAS'!E85</f>
        <v>215.92</v>
      </c>
      <c r="E81" s="1">
        <v>0</v>
      </c>
      <c r="F81" s="1">
        <v>0</v>
      </c>
      <c r="G81" s="2">
        <f t="shared" si="0"/>
        <v>43.260800000000003</v>
      </c>
      <c r="H81" s="2">
        <f t="shared" si="1"/>
        <v>0.1600000000000108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397234.58999999997</v>
      </c>
      <c r="D87" s="1">
        <f>'PR-RAS'!E91</f>
        <v>225410.18</v>
      </c>
      <c r="E87" s="1">
        <v>0</v>
      </c>
      <c r="F87" s="1">
        <v>0</v>
      </c>
      <c r="G87" s="2">
        <f t="shared" si="0"/>
        <v>72932.725699999995</v>
      </c>
      <c r="H87" s="2">
        <f t="shared" si="1"/>
        <v>0.59000000002561137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64.540000000000006</v>
      </c>
      <c r="D88" s="1">
        <f>'PR-RAS'!E92</f>
        <v>63.7</v>
      </c>
      <c r="E88" s="1">
        <v>0</v>
      </c>
      <c r="F88" s="1">
        <v>0</v>
      </c>
      <c r="G88" s="2">
        <f t="shared" si="0"/>
        <v>16.698779999999999</v>
      </c>
      <c r="H88" s="2">
        <f t="shared" si="1"/>
        <v>0.75999999999999091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24885.81</v>
      </c>
      <c r="D89" s="1">
        <f>'PR-RAS'!E93</f>
        <v>10072.120000000001</v>
      </c>
      <c r="E89" s="1">
        <v>0</v>
      </c>
      <c r="F89" s="1">
        <v>0</v>
      </c>
      <c r="G89" s="2">
        <f t="shared" si="0"/>
        <v>3962.6444000000001</v>
      </c>
      <c r="H89" s="2">
        <f t="shared" si="1"/>
        <v>0.30999999999949068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372284.24</v>
      </c>
      <c r="D90" s="1">
        <f>'PR-RAS'!E94</f>
        <v>215274.36</v>
      </c>
      <c r="E90" s="1">
        <v>0</v>
      </c>
      <c r="F90" s="1">
        <v>0</v>
      </c>
      <c r="G90" s="2">
        <f t="shared" si="0"/>
        <v>71452.133439999991</v>
      </c>
      <c r="H90" s="2">
        <f t="shared" si="1"/>
        <v>0.59999999997671694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64762.57</v>
      </c>
      <c r="D102" s="1">
        <f>'PR-RAS'!E106</f>
        <v>56393.069999999992</v>
      </c>
      <c r="E102" s="1">
        <v>0</v>
      </c>
      <c r="F102" s="1">
        <v>0</v>
      </c>
      <c r="G102" s="2">
        <f t="shared" si="0"/>
        <v>17932.419710000002</v>
      </c>
      <c r="H102" s="2">
        <f t="shared" si="1"/>
        <v>0.49999999999272404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6.32</v>
      </c>
      <c r="D103" s="1">
        <f>'PR-RAS'!E107</f>
        <v>1.44</v>
      </c>
      <c r="E103" s="1">
        <v>0</v>
      </c>
      <c r="F103" s="1">
        <v>0</v>
      </c>
      <c r="G103" s="2">
        <f t="shared" si="0"/>
        <v>0.9383999999999999</v>
      </c>
      <c r="H103" s="2">
        <f t="shared" si="1"/>
        <v>0.76000000000000023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6.32</v>
      </c>
      <c r="D106" s="1">
        <f>'PR-RAS'!E110</f>
        <v>1.44</v>
      </c>
      <c r="E106" s="1">
        <v>0</v>
      </c>
      <c r="F106" s="1">
        <v>0</v>
      </c>
      <c r="G106" s="2">
        <f t="shared" si="0"/>
        <v>0.96599999999999986</v>
      </c>
      <c r="H106" s="2">
        <f t="shared" si="1"/>
        <v>0.76000000000000023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299.34000000000003</v>
      </c>
      <c r="D108" s="1">
        <f>'PR-RAS'!E112</f>
        <v>19.899999999999999</v>
      </c>
      <c r="E108" s="1">
        <v>0</v>
      </c>
      <c r="F108" s="1">
        <v>0</v>
      </c>
      <c r="G108" s="2">
        <f t="shared" si="0"/>
        <v>36.287980000000005</v>
      </c>
      <c r="H108" s="2">
        <f t="shared" si="1"/>
        <v>0.44000000000003325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128.06</v>
      </c>
      <c r="D110" s="1">
        <f>'PR-RAS'!E114</f>
        <v>0</v>
      </c>
      <c r="E110" s="1">
        <v>0</v>
      </c>
      <c r="F110" s="1">
        <v>0</v>
      </c>
      <c r="G110" s="2">
        <f t="shared" si="0"/>
        <v>13.958540000000001</v>
      </c>
      <c r="H110" s="2">
        <f t="shared" si="1"/>
        <v>6.0000000000002274E-2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97.12</v>
      </c>
      <c r="D111" s="1">
        <f>'PR-RAS'!E115</f>
        <v>0</v>
      </c>
      <c r="E111" s="1">
        <v>0</v>
      </c>
      <c r="F111" s="1">
        <v>0</v>
      </c>
      <c r="G111" s="2">
        <f t="shared" si="0"/>
        <v>10.683200000000001</v>
      </c>
      <c r="H111" s="2">
        <f t="shared" si="1"/>
        <v>0.12000000000000455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74.16</v>
      </c>
      <c r="D113" s="1">
        <f>'PR-RAS'!E117</f>
        <v>19.899999999999999</v>
      </c>
      <c r="E113" s="1">
        <v>0</v>
      </c>
      <c r="F113" s="1">
        <v>0</v>
      </c>
      <c r="G113" s="2">
        <f t="shared" si="0"/>
        <v>12.76352</v>
      </c>
      <c r="H113" s="2">
        <f t="shared" si="1"/>
        <v>0.25999999999999801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64456.909999999996</v>
      </c>
      <c r="D116" s="1">
        <f>'PR-RAS'!E120</f>
        <v>56371.729999999996</v>
      </c>
      <c r="E116" s="1">
        <v>0</v>
      </c>
      <c r="F116" s="1">
        <v>0</v>
      </c>
      <c r="G116" s="2">
        <f t="shared" si="0"/>
        <v>20378.042550000002</v>
      </c>
      <c r="H116" s="2">
        <f t="shared" si="1"/>
        <v>0.36000000000785803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7827.7</v>
      </c>
      <c r="D117" s="1">
        <f>'PR-RAS'!E121</f>
        <v>372.56</v>
      </c>
      <c r="E117" s="1">
        <v>0</v>
      </c>
      <c r="F117" s="1">
        <v>0</v>
      </c>
      <c r="G117" s="2">
        <f t="shared" si="0"/>
        <v>994.44712000000004</v>
      </c>
      <c r="H117" s="2">
        <f t="shared" si="1"/>
        <v>0.74000000000017963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56629.21</v>
      </c>
      <c r="D118" s="1">
        <f>'PR-RAS'!E122</f>
        <v>55999.17</v>
      </c>
      <c r="E118" s="1">
        <v>0</v>
      </c>
      <c r="F118" s="1">
        <v>0</v>
      </c>
      <c r="G118" s="2">
        <f t="shared" si="0"/>
        <v>19729.423350000001</v>
      </c>
      <c r="H118" s="2">
        <f t="shared" si="1"/>
        <v>0.37999999999738066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12000</v>
      </c>
      <c r="E121" s="1">
        <v>0</v>
      </c>
      <c r="F121" s="1">
        <v>0</v>
      </c>
      <c r="G121" s="2">
        <f t="shared" si="0"/>
        <v>2880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12000</v>
      </c>
      <c r="E125" s="1">
        <v>0</v>
      </c>
      <c r="F125" s="1">
        <v>0</v>
      </c>
      <c r="G125" s="2">
        <f t="shared" si="0"/>
        <v>2976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12000</v>
      </c>
      <c r="E127" s="1">
        <v>0</v>
      </c>
      <c r="F127" s="1">
        <v>0</v>
      </c>
      <c r="G127" s="2">
        <f t="shared" si="0"/>
        <v>3024</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1628.67</v>
      </c>
      <c r="D136" s="1">
        <f>'PR-RAS'!E140</f>
        <v>279.35000000000002</v>
      </c>
      <c r="E136" s="1">
        <v>0</v>
      </c>
      <c r="F136" s="1">
        <v>0</v>
      </c>
      <c r="G136" s="2">
        <f t="shared" si="0"/>
        <v>295.29495000000003</v>
      </c>
      <c r="H136" s="2">
        <f t="shared" si="1"/>
        <v>0.67999999999994998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1628.67</v>
      </c>
      <c r="D147" s="1">
        <f>'PR-RAS'!E151</f>
        <v>279.35000000000002</v>
      </c>
      <c r="E147" s="1">
        <v>0</v>
      </c>
      <c r="F147" s="1">
        <v>0</v>
      </c>
      <c r="G147" s="2">
        <f t="shared" si="0"/>
        <v>319.35601999999994</v>
      </c>
      <c r="H147" s="2">
        <f t="shared" si="1"/>
        <v>0.67999999999994998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1378360.8999999997</v>
      </c>
      <c r="D148" s="1">
        <f>'PR-RAS'!E152</f>
        <v>3026169.26</v>
      </c>
      <c r="E148" s="1">
        <v>0</v>
      </c>
      <c r="F148" s="1">
        <v>0</v>
      </c>
      <c r="G148" s="2">
        <f t="shared" si="0"/>
        <v>1092312.8147399998</v>
      </c>
      <c r="H148" s="2">
        <f t="shared" si="1"/>
        <v>0.36000000010244548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275102.27</v>
      </c>
      <c r="D149" s="1">
        <f>'PR-RAS'!E153</f>
        <v>543142.68999999994</v>
      </c>
      <c r="E149" s="1">
        <v>0</v>
      </c>
      <c r="F149" s="1">
        <v>0</v>
      </c>
      <c r="G149" s="2">
        <f t="shared" si="0"/>
        <v>201485.37219999998</v>
      </c>
      <c r="H149" s="2">
        <f t="shared" si="1"/>
        <v>0.58000000007450581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230503.57</v>
      </c>
      <c r="D150" s="1">
        <f>'PR-RAS'!E154</f>
        <v>446279.24</v>
      </c>
      <c r="E150" s="1">
        <v>0</v>
      </c>
      <c r="F150" s="1">
        <v>0</v>
      </c>
      <c r="G150" s="2">
        <f t="shared" si="0"/>
        <v>167336.24544999999</v>
      </c>
      <c r="H150" s="2">
        <f t="shared" si="1"/>
        <v>0.66999999998370185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230410.4</v>
      </c>
      <c r="D151" s="1">
        <f>'PR-RAS'!E155</f>
        <v>446000.47</v>
      </c>
      <c r="E151" s="1">
        <v>0</v>
      </c>
      <c r="F151" s="1">
        <v>0</v>
      </c>
      <c r="G151" s="2">
        <f t="shared" si="0"/>
        <v>168361.70099999997</v>
      </c>
      <c r="H151" s="2">
        <f t="shared" si="1"/>
        <v>0.86999999996623956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93.17</v>
      </c>
      <c r="D153" s="1">
        <f>'PR-RAS'!E157</f>
        <v>278.77</v>
      </c>
      <c r="E153" s="1">
        <v>0</v>
      </c>
      <c r="F153" s="1">
        <v>0</v>
      </c>
      <c r="G153" s="2">
        <f t="shared" si="0"/>
        <v>98.90791999999999</v>
      </c>
      <c r="H153" s="2">
        <f t="shared" si="1"/>
        <v>0.4000000000000199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7541.31</v>
      </c>
      <c r="D155" s="1">
        <f>'PR-RAS'!E159</f>
        <v>22380.41</v>
      </c>
      <c r="E155" s="1">
        <v>0</v>
      </c>
      <c r="F155" s="1">
        <v>0</v>
      </c>
      <c r="G155" s="2">
        <f t="shared" si="0"/>
        <v>8054.5280199999997</v>
      </c>
      <c r="H155" s="2">
        <f t="shared" si="1"/>
        <v>0.72000000000025466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37057.39</v>
      </c>
      <c r="D156" s="1">
        <f>'PR-RAS'!E160</f>
        <v>74483.039999999994</v>
      </c>
      <c r="E156" s="1">
        <v>0</v>
      </c>
      <c r="F156" s="1">
        <v>0</v>
      </c>
      <c r="G156" s="2">
        <f t="shared" si="0"/>
        <v>28833.637849999996</v>
      </c>
      <c r="H156" s="2">
        <f t="shared" si="1"/>
        <v>0.42999999999301508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37057.39</v>
      </c>
      <c r="D158" s="1">
        <f>'PR-RAS'!E162</f>
        <v>74483.039999999994</v>
      </c>
      <c r="E158" s="1">
        <v>0</v>
      </c>
      <c r="F158" s="1">
        <v>0</v>
      </c>
      <c r="G158" s="2">
        <f t="shared" si="0"/>
        <v>29205.684789999996</v>
      </c>
      <c r="H158" s="2">
        <f t="shared" si="1"/>
        <v>0.42999999999301508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400758.44</v>
      </c>
      <c r="D160" s="1">
        <f>'PR-RAS'!E164</f>
        <v>915501.02999999991</v>
      </c>
      <c r="E160" s="1">
        <v>0</v>
      </c>
      <c r="F160" s="1">
        <v>0</v>
      </c>
      <c r="G160" s="2">
        <f t="shared" si="0"/>
        <v>354849.91950000002</v>
      </c>
      <c r="H160" s="2">
        <f t="shared" si="1"/>
        <v>0.46999999991385266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12029.71</v>
      </c>
      <c r="D161" s="1">
        <f>'PR-RAS'!E165</f>
        <v>12256.109999999999</v>
      </c>
      <c r="E161" s="1">
        <v>0</v>
      </c>
      <c r="F161" s="1">
        <v>0</v>
      </c>
      <c r="G161" s="2">
        <f t="shared" si="0"/>
        <v>5846.7087999999994</v>
      </c>
      <c r="H161" s="2">
        <f t="shared" si="1"/>
        <v>0.3999999999996362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3720.62</v>
      </c>
      <c r="D162" s="1">
        <f>'PR-RAS'!E166</f>
        <v>663.71</v>
      </c>
      <c r="E162" s="1">
        <v>0</v>
      </c>
      <c r="F162" s="1">
        <v>0</v>
      </c>
      <c r="G162" s="2">
        <f t="shared" si="0"/>
        <v>812.73444000000006</v>
      </c>
      <c r="H162" s="2">
        <f t="shared" si="1"/>
        <v>0.67000000000007276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8309.09</v>
      </c>
      <c r="D163" s="1">
        <f>'PR-RAS'!E167</f>
        <v>10727.34</v>
      </c>
      <c r="E163" s="1">
        <v>0</v>
      </c>
      <c r="F163" s="1">
        <v>0</v>
      </c>
      <c r="G163" s="2">
        <f t="shared" si="0"/>
        <v>4821.73074</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600.05999999999995</v>
      </c>
      <c r="E164" s="1">
        <v>0</v>
      </c>
      <c r="F164" s="1">
        <v>0</v>
      </c>
      <c r="G164" s="2">
        <f t="shared" si="0"/>
        <v>195.61955999999998</v>
      </c>
      <c r="H164" s="2">
        <f t="shared" si="1"/>
        <v>5.999999999994543E-2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265</v>
      </c>
      <c r="E165" s="1">
        <v>0</v>
      </c>
      <c r="F165" s="1">
        <v>0</v>
      </c>
      <c r="G165" s="2">
        <f t="shared" si="0"/>
        <v>86.92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70306.849999999991</v>
      </c>
      <c r="D166" s="1">
        <f>'PR-RAS'!E170</f>
        <v>77801.48</v>
      </c>
      <c r="E166" s="1">
        <v>0</v>
      </c>
      <c r="F166" s="1">
        <v>0</v>
      </c>
      <c r="G166" s="2">
        <f t="shared" si="0"/>
        <v>37275.118650000004</v>
      </c>
      <c r="H166" s="2">
        <f t="shared" si="1"/>
        <v>0.63000000000465661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4551.04</v>
      </c>
      <c r="D167" s="1">
        <f>'PR-RAS'!E171</f>
        <v>13684.67</v>
      </c>
      <c r="E167" s="1">
        <v>0</v>
      </c>
      <c r="F167" s="1">
        <v>0</v>
      </c>
      <c r="G167" s="2">
        <f t="shared" si="0"/>
        <v>5298.7830800000002</v>
      </c>
      <c r="H167" s="2">
        <f t="shared" si="1"/>
        <v>0.36999999999989086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960.6</v>
      </c>
      <c r="D168" s="1">
        <f>'PR-RAS'!E172</f>
        <v>1677.93</v>
      </c>
      <c r="E168" s="1">
        <v>0</v>
      </c>
      <c r="F168" s="1">
        <v>0</v>
      </c>
      <c r="G168" s="2">
        <f t="shared" si="0"/>
        <v>720.84882000000005</v>
      </c>
      <c r="H168" s="2">
        <f t="shared" si="1"/>
        <v>0.4699999999999136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56017.2</v>
      </c>
      <c r="D169" s="1">
        <f>'PR-RAS'!E173</f>
        <v>49342.31</v>
      </c>
      <c r="E169" s="1">
        <v>0</v>
      </c>
      <c r="F169" s="1">
        <v>0</v>
      </c>
      <c r="G169" s="2">
        <f t="shared" si="0"/>
        <v>25989.905760000001</v>
      </c>
      <c r="H169" s="2">
        <f t="shared" si="1"/>
        <v>0.50999999999476131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7530.9</v>
      </c>
      <c r="D170" s="1">
        <f>'PR-RAS'!E174</f>
        <v>13096.57</v>
      </c>
      <c r="E170" s="1">
        <v>0</v>
      </c>
      <c r="F170" s="1">
        <v>0</v>
      </c>
      <c r="G170" s="2">
        <f t="shared" si="0"/>
        <v>5699.3627600000009</v>
      </c>
      <c r="H170" s="2">
        <f t="shared" si="1"/>
        <v>0.53000000000065484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1247.1099999999999</v>
      </c>
      <c r="D171" s="1">
        <f>'PR-RAS'!E175</f>
        <v>0</v>
      </c>
      <c r="E171" s="1">
        <v>0</v>
      </c>
      <c r="F171" s="1">
        <v>0</v>
      </c>
      <c r="G171" s="2">
        <f t="shared" si="0"/>
        <v>212.0087</v>
      </c>
      <c r="H171" s="2">
        <f t="shared" si="1"/>
        <v>0.10999999999989996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265610.76</v>
      </c>
      <c r="D174" s="1">
        <f>'PR-RAS'!E178</f>
        <v>730017.61</v>
      </c>
      <c r="E174" s="1">
        <v>0</v>
      </c>
      <c r="F174" s="1">
        <v>0</v>
      </c>
      <c r="G174" s="2">
        <f t="shared" si="0"/>
        <v>298536.75453999999</v>
      </c>
      <c r="H174" s="2">
        <f t="shared" si="1"/>
        <v>0.63000000000465661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4229.62</v>
      </c>
      <c r="D175" s="1">
        <f>'PR-RAS'!E179</f>
        <v>3772.19</v>
      </c>
      <c r="E175" s="1">
        <v>0</v>
      </c>
      <c r="F175" s="1">
        <v>0</v>
      </c>
      <c r="G175" s="2">
        <f t="shared" si="0"/>
        <v>2048.6759999999999</v>
      </c>
      <c r="H175" s="2">
        <f t="shared" si="1"/>
        <v>0.57000000000016371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174790.42</v>
      </c>
      <c r="D176" s="1">
        <f>'PR-RAS'!E180</f>
        <v>314374.96000000002</v>
      </c>
      <c r="E176" s="1">
        <v>0</v>
      </c>
      <c r="F176" s="1">
        <v>0</v>
      </c>
      <c r="G176" s="2">
        <f t="shared" si="0"/>
        <v>140619.5595</v>
      </c>
      <c r="H176" s="2">
        <f t="shared" si="1"/>
        <v>0.45999999999185093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4185.01</v>
      </c>
      <c r="D177" s="1">
        <f>'PR-RAS'!E181</f>
        <v>4000</v>
      </c>
      <c r="E177" s="1">
        <v>0</v>
      </c>
      <c r="F177" s="1">
        <v>0</v>
      </c>
      <c r="G177" s="2">
        <f t="shared" si="0"/>
        <v>2144.56176</v>
      </c>
      <c r="H177" s="2">
        <f t="shared" si="1"/>
        <v>1.0000000000218279E-2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20216.189999999999</v>
      </c>
      <c r="D178" s="1">
        <f>'PR-RAS'!E182</f>
        <v>248911.9</v>
      </c>
      <c r="E178" s="1">
        <v>0</v>
      </c>
      <c r="F178" s="1">
        <v>0</v>
      </c>
      <c r="G178" s="2">
        <f t="shared" si="0"/>
        <v>91693.078229999999</v>
      </c>
      <c r="H178" s="2">
        <f t="shared" si="1"/>
        <v>0.29000000000451109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40426.35</v>
      </c>
      <c r="D181" s="1">
        <f>'PR-RAS'!E185</f>
        <v>117382.45</v>
      </c>
      <c r="E181" s="1">
        <v>0</v>
      </c>
      <c r="F181" s="1">
        <v>0</v>
      </c>
      <c r="G181" s="2">
        <f t="shared" si="0"/>
        <v>49534.424999999996</v>
      </c>
      <c r="H181" s="2">
        <f t="shared" si="1"/>
        <v>0.79999999999563443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10742.96</v>
      </c>
      <c r="D182" s="1">
        <f>'PR-RAS'!E186</f>
        <v>23075.01</v>
      </c>
      <c r="E182" s="1">
        <v>0</v>
      </c>
      <c r="F182" s="1">
        <v>0</v>
      </c>
      <c r="G182" s="2">
        <f t="shared" si="0"/>
        <v>10297.629379999998</v>
      </c>
      <c r="H182" s="2">
        <f t="shared" si="1"/>
        <v>4.9999999999272404E-2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11020.21</v>
      </c>
      <c r="D183" s="1">
        <f>'PR-RAS'!E187</f>
        <v>18501.099999999999</v>
      </c>
      <c r="E183" s="1">
        <v>0</v>
      </c>
      <c r="F183" s="1">
        <v>0</v>
      </c>
      <c r="G183" s="2">
        <f t="shared" si="0"/>
        <v>8740.0786199999984</v>
      </c>
      <c r="H183" s="2">
        <f t="shared" si="1"/>
        <v>0.30999999999767169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243.12</v>
      </c>
      <c r="E184" s="1">
        <v>0</v>
      </c>
      <c r="F184" s="1">
        <v>0</v>
      </c>
      <c r="G184" s="2">
        <f t="shared" si="0"/>
        <v>88.981920000000002</v>
      </c>
      <c r="H184" s="2">
        <f t="shared" si="1"/>
        <v>0.12000000000000455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52811.119999999995</v>
      </c>
      <c r="D190" s="1">
        <f>'PR-RAS'!E194</f>
        <v>95182.71</v>
      </c>
      <c r="E190" s="1">
        <v>0</v>
      </c>
      <c r="F190" s="1">
        <v>0</v>
      </c>
      <c r="G190" s="2">
        <f t="shared" si="0"/>
        <v>45960.36606</v>
      </c>
      <c r="H190" s="2">
        <f t="shared" si="1"/>
        <v>0.40999999998894054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4033.71</v>
      </c>
      <c r="D191" s="1">
        <f>'PR-RAS'!E195</f>
        <v>7796.92</v>
      </c>
      <c r="E191" s="1">
        <v>0</v>
      </c>
      <c r="F191" s="1">
        <v>0</v>
      </c>
      <c r="G191" s="2">
        <f t="shared" si="0"/>
        <v>3729.2345</v>
      </c>
      <c r="H191" s="2">
        <f t="shared" si="1"/>
        <v>0.36999999999989086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4090.36</v>
      </c>
      <c r="D192" s="1">
        <f>'PR-RAS'!E196</f>
        <v>5606.03</v>
      </c>
      <c r="E192" s="1">
        <v>0</v>
      </c>
      <c r="F192" s="1">
        <v>0</v>
      </c>
      <c r="G192" s="2">
        <f t="shared" si="0"/>
        <v>2922.7622200000001</v>
      </c>
      <c r="H192" s="2">
        <f t="shared" si="1"/>
        <v>0.38999999999987267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4298.37</v>
      </c>
      <c r="D193" s="1">
        <f>'PR-RAS'!E197</f>
        <v>10336.200000000001</v>
      </c>
      <c r="E193" s="1">
        <v>0</v>
      </c>
      <c r="F193" s="1">
        <v>0</v>
      </c>
      <c r="G193" s="2">
        <f t="shared" si="0"/>
        <v>4794.3878400000003</v>
      </c>
      <c r="H193" s="2">
        <f t="shared" si="1"/>
        <v>0.57000000000061846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26445.46</v>
      </c>
      <c r="D195" s="1">
        <f>'PR-RAS'!E199</f>
        <v>16262.95</v>
      </c>
      <c r="E195" s="1">
        <v>0</v>
      </c>
      <c r="F195" s="1">
        <v>0</v>
      </c>
      <c r="G195" s="2">
        <f t="shared" si="0"/>
        <v>11440.44384</v>
      </c>
      <c r="H195" s="2">
        <f t="shared" si="1"/>
        <v>0.50999999999839929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13943.22</v>
      </c>
      <c r="D197" s="1">
        <f>'PR-RAS'!E201</f>
        <v>55180.61</v>
      </c>
      <c r="E197" s="1">
        <v>0</v>
      </c>
      <c r="F197" s="1">
        <v>0</v>
      </c>
      <c r="G197" s="2">
        <f t="shared" si="0"/>
        <v>24363.670240000003</v>
      </c>
      <c r="H197" s="2">
        <f t="shared" si="1"/>
        <v>0.60999999999876309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1638.9499999999998</v>
      </c>
      <c r="D198" s="1">
        <f>'PR-RAS'!E202</f>
        <v>6786.26</v>
      </c>
      <c r="E198" s="1">
        <v>0</v>
      </c>
      <c r="F198" s="1">
        <v>0</v>
      </c>
      <c r="G198" s="2">
        <f t="shared" si="0"/>
        <v>2996.6595900000002</v>
      </c>
      <c r="H198" s="2">
        <f t="shared" si="1"/>
        <v>0.31000000000040018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1638.9499999999998</v>
      </c>
      <c r="D212" s="1">
        <f>'PR-RAS'!E216</f>
        <v>6786.26</v>
      </c>
      <c r="E212" s="1">
        <v>0</v>
      </c>
      <c r="F212" s="1">
        <v>0</v>
      </c>
      <c r="G212" s="2">
        <f t="shared" si="0"/>
        <v>3209.6201700000001</v>
      </c>
      <c r="H212" s="2">
        <f t="shared" si="1"/>
        <v>0.31000000000040018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1439.02</v>
      </c>
      <c r="D213" s="1">
        <f>'PR-RAS'!E217</f>
        <v>2489.59</v>
      </c>
      <c r="E213" s="1">
        <v>0</v>
      </c>
      <c r="F213" s="1">
        <v>0</v>
      </c>
      <c r="G213" s="2">
        <f t="shared" si="0"/>
        <v>1360.6584</v>
      </c>
      <c r="H213" s="2">
        <f t="shared" si="1"/>
        <v>0.42999999999983629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37.340000000000003</v>
      </c>
      <c r="D215" s="1">
        <f>'PR-RAS'!E219</f>
        <v>0</v>
      </c>
      <c r="E215" s="1">
        <v>0</v>
      </c>
      <c r="F215" s="1">
        <v>0</v>
      </c>
      <c r="G215" s="2">
        <f t="shared" si="0"/>
        <v>7.9907600000000008</v>
      </c>
      <c r="H215" s="2">
        <f t="shared" si="1"/>
        <v>0.34000000000000341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162.59</v>
      </c>
      <c r="D216" s="1">
        <f>'PR-RAS'!E220</f>
        <v>4296.67</v>
      </c>
      <c r="E216" s="1">
        <v>0</v>
      </c>
      <c r="F216" s="1">
        <v>0</v>
      </c>
      <c r="G216" s="2">
        <f t="shared" si="0"/>
        <v>1882.52495</v>
      </c>
      <c r="H216" s="2">
        <f t="shared" si="1"/>
        <v>0.73999999999992383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6813.22</v>
      </c>
      <c r="D217" s="1">
        <f>'PR-RAS'!E221</f>
        <v>76530.17</v>
      </c>
      <c r="E217" s="1">
        <v>0</v>
      </c>
      <c r="F217" s="1">
        <v>0</v>
      </c>
      <c r="G217" s="2">
        <f t="shared" si="0"/>
        <v>34532.688959999999</v>
      </c>
      <c r="H217" s="2">
        <f t="shared" si="1"/>
        <v>0.38999999999850843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6813.22</v>
      </c>
      <c r="D221" s="1">
        <f>'PR-RAS'!E225</f>
        <v>76530.17</v>
      </c>
      <c r="E221" s="1">
        <v>0</v>
      </c>
      <c r="F221" s="1">
        <v>0</v>
      </c>
      <c r="G221" s="2">
        <f t="shared" si="0"/>
        <v>35172.183199999999</v>
      </c>
      <c r="H221" s="2">
        <f t="shared" si="1"/>
        <v>0.38999999999850843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6813.22</v>
      </c>
      <c r="D224" s="1">
        <f>'PR-RAS'!E228</f>
        <v>76530.17</v>
      </c>
      <c r="E224" s="1">
        <v>0</v>
      </c>
      <c r="F224" s="1">
        <v>0</v>
      </c>
      <c r="G224" s="2">
        <f t="shared" si="0"/>
        <v>35651.803879999999</v>
      </c>
      <c r="H224" s="2">
        <f t="shared" si="1"/>
        <v>0.38999999999850843</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246519.69</v>
      </c>
      <c r="D226" s="1">
        <f>'PR-RAS'!E230</f>
        <v>490038.51</v>
      </c>
      <c r="E226" s="1">
        <v>0</v>
      </c>
      <c r="F226" s="1">
        <v>0</v>
      </c>
      <c r="G226" s="2">
        <f t="shared" si="0"/>
        <v>275984.25975000003</v>
      </c>
      <c r="H226" s="2">
        <f t="shared" si="1"/>
        <v>0.79999999998835847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12469</v>
      </c>
      <c r="D242" s="1">
        <f>'PR-RAS'!E246</f>
        <v>365.75</v>
      </c>
      <c r="E242" s="1">
        <v>0</v>
      </c>
      <c r="F242" s="1">
        <v>0</v>
      </c>
      <c r="G242" s="2">
        <f t="shared" si="0"/>
        <v>3181.3204999999998</v>
      </c>
      <c r="H242" s="2">
        <f t="shared" si="1"/>
        <v>0.25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12469</v>
      </c>
      <c r="D243" s="1">
        <f>'PR-RAS'!E247</f>
        <v>365.75</v>
      </c>
      <c r="E243" s="1">
        <v>0</v>
      </c>
      <c r="F243" s="1">
        <v>0</v>
      </c>
      <c r="G243" s="2">
        <f t="shared" si="0"/>
        <v>3194.5209999999997</v>
      </c>
      <c r="H243" s="2">
        <f t="shared" si="1"/>
        <v>0.25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234050.69</v>
      </c>
      <c r="D246" s="1">
        <f>'PR-RAS'!E250</f>
        <v>489672.76</v>
      </c>
      <c r="E246" s="1">
        <v>0</v>
      </c>
      <c r="F246" s="1">
        <v>0</v>
      </c>
      <c r="G246" s="2">
        <f t="shared" si="0"/>
        <v>297282.07144999999</v>
      </c>
      <c r="H246" s="2">
        <f t="shared" si="1"/>
        <v>0.54999999998835847</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234050.69</v>
      </c>
      <c r="D247" s="1">
        <f>'PR-RAS'!E251</f>
        <v>489672.76</v>
      </c>
      <c r="E247" s="1">
        <v>0</v>
      </c>
      <c r="F247" s="1">
        <v>0</v>
      </c>
      <c r="G247" s="2">
        <f t="shared" si="0"/>
        <v>298495.46765999997</v>
      </c>
      <c r="H247" s="2">
        <f t="shared" si="1"/>
        <v>0.54999999998835847</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207640.38</v>
      </c>
      <c r="D258" s="1">
        <f>'PR-RAS'!E262</f>
        <v>536189.80000000005</v>
      </c>
      <c r="E258" s="1">
        <v>0</v>
      </c>
      <c r="F258" s="1">
        <v>0</v>
      </c>
      <c r="G258" s="2">
        <f t="shared" si="0"/>
        <v>328965.13485999999</v>
      </c>
      <c r="H258" s="2">
        <f t="shared" si="1"/>
        <v>0.57999999995809048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207640.38</v>
      </c>
      <c r="D265" s="1">
        <f>'PR-RAS'!E269</f>
        <v>536189.80000000005</v>
      </c>
      <c r="E265" s="1">
        <v>0</v>
      </c>
      <c r="F265" s="1">
        <v>0</v>
      </c>
      <c r="G265" s="2">
        <f t="shared" si="0"/>
        <v>337925.27471999999</v>
      </c>
      <c r="H265" s="2">
        <f t="shared" si="1"/>
        <v>0.57999999995809048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145873.06</v>
      </c>
      <c r="D266" s="1">
        <f>'PR-RAS'!E270</f>
        <v>495781.84</v>
      </c>
      <c r="E266" s="1">
        <v>0</v>
      </c>
      <c r="F266" s="1">
        <v>0</v>
      </c>
      <c r="G266" s="2">
        <f t="shared" si="0"/>
        <v>301420.73610000004</v>
      </c>
      <c r="H266" s="2">
        <f t="shared" si="1"/>
        <v>0.21999999997206032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61767.32</v>
      </c>
      <c r="D267" s="1">
        <f>'PR-RAS'!E271</f>
        <v>40407.96</v>
      </c>
      <c r="E267" s="1">
        <v>0</v>
      </c>
      <c r="F267" s="1">
        <v>0</v>
      </c>
      <c r="G267" s="2">
        <f t="shared" si="0"/>
        <v>37927.141839999997</v>
      </c>
      <c r="H267" s="2">
        <f t="shared" si="1"/>
        <v>0.36000000000058208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239887.94999999998</v>
      </c>
      <c r="D269" s="1">
        <f>'PR-RAS'!E273</f>
        <v>457980.8</v>
      </c>
      <c r="E269" s="1">
        <v>0</v>
      </c>
      <c r="F269" s="1">
        <v>0</v>
      </c>
      <c r="G269" s="2">
        <f t="shared" si="0"/>
        <v>309767.67940000002</v>
      </c>
      <c r="H269" s="2">
        <f t="shared" si="1"/>
        <v>0.25000000002910383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203465.91</v>
      </c>
      <c r="D270" s="1">
        <f>'PR-RAS'!E274</f>
        <v>379683.75</v>
      </c>
      <c r="E270" s="1">
        <v>0</v>
      </c>
      <c r="F270" s="1">
        <v>0</v>
      </c>
      <c r="G270" s="2">
        <f t="shared" si="0"/>
        <v>259002.18729000003</v>
      </c>
      <c r="H270" s="2">
        <f t="shared" si="1"/>
        <v>0.33999999999650754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203465.91</v>
      </c>
      <c r="D271" s="1">
        <f>'PR-RAS'!E275</f>
        <v>379683.75</v>
      </c>
      <c r="E271" s="1">
        <v>0</v>
      </c>
      <c r="F271" s="1">
        <v>0</v>
      </c>
      <c r="G271" s="2">
        <f t="shared" si="0"/>
        <v>259965.02070000002</v>
      </c>
      <c r="H271" s="2">
        <f t="shared" si="1"/>
        <v>0.33999999999650754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13503</v>
      </c>
      <c r="D274" s="1">
        <f>'PR-RAS'!E278</f>
        <v>33079.230000000003</v>
      </c>
      <c r="E274" s="1">
        <v>0</v>
      </c>
      <c r="F274" s="1">
        <v>0</v>
      </c>
      <c r="G274" s="2">
        <f t="shared" si="0"/>
        <v>21747.578580000005</v>
      </c>
      <c r="H274" s="2">
        <f t="shared" si="1"/>
        <v>0.23000000000320142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33079.230000000003</v>
      </c>
      <c r="E275" s="1">
        <v>0</v>
      </c>
      <c r="F275" s="1">
        <v>0</v>
      </c>
      <c r="G275" s="2">
        <f t="shared" ref="G275:G528" si="12">(B275/1000)*(C275*1+D275*2)</f>
        <v>18127.418040000004</v>
      </c>
      <c r="H275" s="2">
        <f t="shared" ref="H275:H528" si="13">ABS(C275-ROUND(C275,0))+ABS(D275-ROUND(D275,0))</f>
        <v>0.23000000000320142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13503</v>
      </c>
      <c r="D276" s="1">
        <f>'PR-RAS'!E280</f>
        <v>0</v>
      </c>
      <c r="E276" s="1">
        <v>0</v>
      </c>
      <c r="F276" s="1">
        <v>0</v>
      </c>
      <c r="G276" s="2">
        <f t="shared" si="12"/>
        <v>3713.3250000000003</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158.58000000000001</v>
      </c>
      <c r="D279" s="1">
        <f>'PR-RAS'!E283</f>
        <v>8332.67</v>
      </c>
      <c r="E279" s="1">
        <v>0</v>
      </c>
      <c r="F279" s="1">
        <v>0</v>
      </c>
      <c r="G279" s="2">
        <f t="shared" si="12"/>
        <v>4677.0497600000008</v>
      </c>
      <c r="H279" s="2">
        <f t="shared" si="13"/>
        <v>0.74999999999991473</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158.58000000000001</v>
      </c>
      <c r="D283" s="1">
        <f>'PR-RAS'!E287</f>
        <v>8332.67</v>
      </c>
      <c r="E283" s="1">
        <v>0</v>
      </c>
      <c r="F283" s="1">
        <v>0</v>
      </c>
      <c r="G283" s="2">
        <f t="shared" si="12"/>
        <v>4744.3454400000001</v>
      </c>
      <c r="H283" s="2">
        <f t="shared" si="13"/>
        <v>0.74999999999991473</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22760.46</v>
      </c>
      <c r="D285" s="1">
        <f>'PR-RAS'!E289</f>
        <v>36885.15</v>
      </c>
      <c r="E285" s="1">
        <v>0</v>
      </c>
      <c r="F285" s="1">
        <v>0</v>
      </c>
      <c r="G285" s="2">
        <f t="shared" si="12"/>
        <v>27414.735840000001</v>
      </c>
      <c r="H285" s="2">
        <f t="shared" si="13"/>
        <v>0.61000000000058208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22760.46</v>
      </c>
      <c r="D286" s="1">
        <f>'PR-RAS'!E290</f>
        <v>0</v>
      </c>
      <c r="E286" s="1">
        <v>0</v>
      </c>
      <c r="F286" s="1">
        <v>0</v>
      </c>
      <c r="G286" s="2">
        <f t="shared" si="12"/>
        <v>6486.7310999999991</v>
      </c>
      <c r="H286" s="2">
        <f t="shared" si="13"/>
        <v>0.45999999999912689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36885.15</v>
      </c>
      <c r="E290" s="1">
        <v>0</v>
      </c>
      <c r="F290" s="1">
        <v>0</v>
      </c>
      <c r="G290" s="2">
        <f>(B290/1000)*(C290*1+D290*2)</f>
        <v>21319.616699999999</v>
      </c>
      <c r="H290" s="2">
        <f>ABS(C290-ROUND(C290,0))+ABS(D290-ROUND(D290,0))</f>
        <v>0.15000000000145519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1378360.8999999997</v>
      </c>
      <c r="D295" s="1">
        <f>'PR-RAS'!E299</f>
        <v>3026169.26</v>
      </c>
      <c r="E295" s="1">
        <v>0</v>
      </c>
      <c r="F295" s="1">
        <v>0</v>
      </c>
      <c r="G295" s="2">
        <f t="shared" si="12"/>
        <v>2184625.6294799997</v>
      </c>
      <c r="H295" s="2">
        <f t="shared" si="13"/>
        <v>0.36000000010244548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952437.84999999986</v>
      </c>
      <c r="D296" s="1">
        <f>'PR-RAS'!E300</f>
        <v>0</v>
      </c>
      <c r="E296" s="1">
        <v>0</v>
      </c>
      <c r="F296" s="1">
        <v>0</v>
      </c>
      <c r="G296" s="2">
        <f t="shared" si="12"/>
        <v>280969.16574999993</v>
      </c>
      <c r="H296" s="2">
        <f t="shared" si="13"/>
        <v>0.15000000013969839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179913.01999999955</v>
      </c>
      <c r="E297" s="1">
        <v>0</v>
      </c>
      <c r="F297" s="1">
        <v>0</v>
      </c>
      <c r="G297" s="2">
        <f t="shared" si="12"/>
        <v>106508.50783999973</v>
      </c>
      <c r="H297" s="2">
        <f t="shared" si="13"/>
        <v>1.9999999552965164E-2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5603720.0700000003</v>
      </c>
      <c r="D298" s="1">
        <f>'PR-RAS'!E302</f>
        <v>6984104.3600000003</v>
      </c>
      <c r="E298" s="1">
        <v>0</v>
      </c>
      <c r="F298" s="1">
        <v>0</v>
      </c>
      <c r="G298" s="2">
        <f t="shared" si="12"/>
        <v>5812862.8506299993</v>
      </c>
      <c r="H298" s="2">
        <f t="shared" si="13"/>
        <v>0.43000000063329935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101175.24</v>
      </c>
      <c r="D300" s="1">
        <f>'PR-RAS'!E304</f>
        <v>123357.3</v>
      </c>
      <c r="E300" s="1">
        <v>0</v>
      </c>
      <c r="F300" s="1">
        <v>0</v>
      </c>
      <c r="G300" s="2">
        <f t="shared" si="12"/>
        <v>104019.06216</v>
      </c>
      <c r="H300" s="2">
        <f t="shared" si="13"/>
        <v>0.54000000000814907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227095.75</v>
      </c>
      <c r="D355" s="1">
        <f>'PR-RAS'!E360</f>
        <v>480195.42</v>
      </c>
      <c r="E355" s="1">
        <v>0</v>
      </c>
      <c r="F355" s="1">
        <v>0</v>
      </c>
      <c r="G355" s="2">
        <f t="shared" si="12"/>
        <v>420370.25285999995</v>
      </c>
      <c r="H355" s="2">
        <f t="shared" si="13"/>
        <v>0.66999999998370185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36230.69</v>
      </c>
      <c r="D368" s="1">
        <f>'PR-RAS'!E373</f>
        <v>355670.68</v>
      </c>
      <c r="E368" s="1">
        <v>0</v>
      </c>
      <c r="F368" s="1">
        <v>0</v>
      </c>
      <c r="G368" s="2">
        <f t="shared" si="12"/>
        <v>274358.94235000003</v>
      </c>
      <c r="H368" s="2">
        <f t="shared" si="13"/>
        <v>0.63000000000465661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8904</v>
      </c>
      <c r="D369" s="1">
        <f>'PR-RAS'!E374</f>
        <v>295158.36</v>
      </c>
      <c r="E369" s="1">
        <v>0</v>
      </c>
      <c r="F369" s="1">
        <v>0</v>
      </c>
      <c r="G369" s="2">
        <f t="shared" si="12"/>
        <v>220513.22495999999</v>
      </c>
      <c r="H369" s="2">
        <f t="shared" si="13"/>
        <v>0.35999999998603016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156757.63</v>
      </c>
      <c r="E372" s="1">
        <v>0</v>
      </c>
      <c r="F372" s="1">
        <v>0</v>
      </c>
      <c r="G372" s="2">
        <f t="shared" si="12"/>
        <v>116314.16146</v>
      </c>
      <c r="H372" s="2">
        <f t="shared" si="13"/>
        <v>0.36999999999534339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8904</v>
      </c>
      <c r="D373" s="1">
        <f>'PR-RAS'!E378</f>
        <v>138400.73000000001</v>
      </c>
      <c r="E373" s="1">
        <v>0</v>
      </c>
      <c r="F373" s="1">
        <v>0</v>
      </c>
      <c r="G373" s="2">
        <f t="shared" si="12"/>
        <v>106282.43112000001</v>
      </c>
      <c r="H373" s="2">
        <f t="shared" si="13"/>
        <v>0.26999999998952262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26994.880000000001</v>
      </c>
      <c r="D374" s="1">
        <f>'PR-RAS'!E379</f>
        <v>25520</v>
      </c>
      <c r="E374" s="1">
        <v>0</v>
      </c>
      <c r="F374" s="1">
        <v>0</v>
      </c>
      <c r="G374" s="2">
        <f t="shared" si="12"/>
        <v>29107.010240000003</v>
      </c>
      <c r="H374" s="2">
        <f t="shared" si="13"/>
        <v>0.11999999999898137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26994.880000000001</v>
      </c>
      <c r="D375" s="1">
        <f>'PR-RAS'!E380</f>
        <v>24230</v>
      </c>
      <c r="E375" s="1">
        <v>0</v>
      </c>
      <c r="F375" s="1">
        <v>0</v>
      </c>
      <c r="G375" s="2">
        <f t="shared" si="12"/>
        <v>28220.125120000001</v>
      </c>
      <c r="H375" s="2">
        <f t="shared" si="13"/>
        <v>0.11999999999898137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1290</v>
      </c>
      <c r="E376" s="1">
        <v>0</v>
      </c>
      <c r="F376" s="1">
        <v>0</v>
      </c>
      <c r="G376" s="2">
        <f t="shared" si="12"/>
        <v>967.5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32242.32</v>
      </c>
      <c r="E383" s="1">
        <v>0</v>
      </c>
      <c r="F383" s="1">
        <v>0</v>
      </c>
      <c r="G383" s="2">
        <f t="shared" si="12"/>
        <v>24633.13248</v>
      </c>
      <c r="H383" s="2">
        <f t="shared" si="13"/>
        <v>0.31999999999970896</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32242.32</v>
      </c>
      <c r="E384" s="1">
        <v>0</v>
      </c>
      <c r="F384" s="1">
        <v>0</v>
      </c>
      <c r="G384" s="2">
        <f t="shared" si="12"/>
        <v>24697.617119999999</v>
      </c>
      <c r="H384" s="2">
        <f t="shared" si="13"/>
        <v>0.31999999999970896</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331.81</v>
      </c>
      <c r="D396" s="1">
        <f>'PR-RAS'!E401</f>
        <v>2750</v>
      </c>
      <c r="E396" s="1">
        <v>0</v>
      </c>
      <c r="F396" s="1">
        <v>0</v>
      </c>
      <c r="G396" s="2">
        <f t="shared" si="12"/>
        <v>2303.5649500000004</v>
      </c>
      <c r="H396" s="2">
        <f t="shared" si="13"/>
        <v>0.18999999999999773</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331.81</v>
      </c>
      <c r="D399" s="1">
        <f>'PR-RAS'!E404</f>
        <v>2750</v>
      </c>
      <c r="E399" s="1">
        <v>0</v>
      </c>
      <c r="F399" s="1">
        <v>0</v>
      </c>
      <c r="G399" s="2">
        <f t="shared" si="12"/>
        <v>2321.0603800000004</v>
      </c>
      <c r="H399" s="2">
        <f t="shared" si="13"/>
        <v>0.18999999999999773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190865.06</v>
      </c>
      <c r="D407" s="1">
        <f>'PR-RAS'!E412</f>
        <v>124524.74</v>
      </c>
      <c r="E407" s="1">
        <v>0</v>
      </c>
      <c r="F407" s="1">
        <v>0</v>
      </c>
      <c r="G407" s="2">
        <f t="shared" si="12"/>
        <v>178605.30324000004</v>
      </c>
      <c r="H407" s="2">
        <f t="shared" si="13"/>
        <v>0.319999999992433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190865.06</v>
      </c>
      <c r="D408" s="1">
        <f>'PR-RAS'!E413</f>
        <v>89087.24</v>
      </c>
      <c r="E408" s="1">
        <v>0</v>
      </c>
      <c r="F408" s="1">
        <v>0</v>
      </c>
      <c r="G408" s="2">
        <f t="shared" si="12"/>
        <v>150199.09278000001</v>
      </c>
      <c r="H408" s="2">
        <f t="shared" si="13"/>
        <v>0.30000000000291038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35437.5</v>
      </c>
      <c r="E411" s="1">
        <v>0</v>
      </c>
      <c r="F411" s="1">
        <v>0</v>
      </c>
      <c r="G411" s="2">
        <f t="shared" si="12"/>
        <v>29058.75</v>
      </c>
      <c r="H411" s="2">
        <f t="shared" si="13"/>
        <v>0.5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227095.75</v>
      </c>
      <c r="D413" s="1">
        <f>'PR-RAS'!E418</f>
        <v>480195.42</v>
      </c>
      <c r="E413" s="1">
        <v>0</v>
      </c>
      <c r="F413" s="1">
        <v>0</v>
      </c>
      <c r="G413" s="2">
        <f t="shared" si="12"/>
        <v>489244.47507999989</v>
      </c>
      <c r="H413" s="2">
        <f t="shared" si="13"/>
        <v>0.66999999998370185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3773422.19</v>
      </c>
      <c r="D415" s="1">
        <f>'PR-RAS'!E420</f>
        <v>4016091.58</v>
      </c>
      <c r="E415" s="1">
        <v>0</v>
      </c>
      <c r="F415" s="1">
        <v>0</v>
      </c>
      <c r="G415" s="2">
        <f t="shared" si="12"/>
        <v>4887520.6148999995</v>
      </c>
      <c r="H415" s="2">
        <f t="shared" si="13"/>
        <v>0.60999999986961484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2330798.7499999995</v>
      </c>
      <c r="D417" s="1">
        <f>'PR-RAS'!E422</f>
        <v>2846256.24</v>
      </c>
      <c r="E417" s="1">
        <v>0</v>
      </c>
      <c r="F417" s="1">
        <v>0</v>
      </c>
      <c r="G417" s="2">
        <f t="shared" si="12"/>
        <v>3337697.47168</v>
      </c>
      <c r="H417" s="2">
        <f t="shared" si="13"/>
        <v>0.49000000068917871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1605456.6499999997</v>
      </c>
      <c r="D418" s="1">
        <f>'PR-RAS'!E423</f>
        <v>3506364.6799999997</v>
      </c>
      <c r="E418" s="1">
        <v>0</v>
      </c>
      <c r="F418" s="1">
        <v>0</v>
      </c>
      <c r="G418" s="2">
        <f t="shared" si="12"/>
        <v>3593783.5661699995</v>
      </c>
      <c r="H418" s="2">
        <f t="shared" si="13"/>
        <v>0.67000000062398612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725342.09999999986</v>
      </c>
      <c r="D419" s="1">
        <f>'PR-RAS'!E424</f>
        <v>0</v>
      </c>
      <c r="E419" s="1">
        <v>0</v>
      </c>
      <c r="F419" s="1">
        <v>0</v>
      </c>
      <c r="G419" s="2">
        <f t="shared" si="12"/>
        <v>303192.99779999995</v>
      </c>
      <c r="H419" s="2">
        <f t="shared" si="13"/>
        <v>9.9999999860301614E-2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660108.43999999948</v>
      </c>
      <c r="E420" s="1">
        <v>0</v>
      </c>
      <c r="F420" s="1">
        <v>0</v>
      </c>
      <c r="G420" s="2">
        <f t="shared" si="12"/>
        <v>553170.87271999952</v>
      </c>
      <c r="H420" s="2">
        <f t="shared" si="13"/>
        <v>0.43999999947845936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1830297.8800000004</v>
      </c>
      <c r="D421" s="1">
        <f>'PR-RAS'!E426</f>
        <v>2968012.7800000003</v>
      </c>
      <c r="E421" s="1">
        <v>0</v>
      </c>
      <c r="F421" s="1">
        <v>0</v>
      </c>
      <c r="G421" s="2">
        <f t="shared" si="12"/>
        <v>3261855.8448000005</v>
      </c>
      <c r="H421" s="2">
        <f t="shared" si="13"/>
        <v>0.3399999993853271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101175.24</v>
      </c>
      <c r="D423" s="1">
        <f>'PR-RAS'!E428</f>
        <v>123357.3</v>
      </c>
      <c r="E423" s="1">
        <v>0</v>
      </c>
      <c r="F423" s="1">
        <v>0</v>
      </c>
      <c r="G423" s="2">
        <f t="shared" si="12"/>
        <v>146809.51248</v>
      </c>
      <c r="H423" s="2">
        <f t="shared" si="13"/>
        <v>0.54000000000814907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22297.4</v>
      </c>
      <c r="D636" s="1">
        <f>'PR-RAS'!E642</f>
        <v>22297.4</v>
      </c>
      <c r="E636" s="1">
        <v>0</v>
      </c>
      <c r="F636" s="1">
        <v>0</v>
      </c>
      <c r="G636" s="2">
        <f t="shared" si="14"/>
        <v>42476.547000000006</v>
      </c>
      <c r="H636" s="2">
        <f t="shared" si="15"/>
        <v>0.80000000000291038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2330798.7499999995</v>
      </c>
      <c r="D637" s="1">
        <f>'PR-RAS'!E643</f>
        <v>2846256.24</v>
      </c>
      <c r="E637" s="1">
        <v>0</v>
      </c>
      <c r="F637" s="1">
        <v>0</v>
      </c>
      <c r="G637" s="2">
        <f t="shared" si="14"/>
        <v>5102825.9422800001</v>
      </c>
      <c r="H637" s="2">
        <f t="shared" si="15"/>
        <v>0.49000000068917871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1605456.6499999997</v>
      </c>
      <c r="D638" s="1">
        <f>'PR-RAS'!E644</f>
        <v>3506364.6799999997</v>
      </c>
      <c r="E638" s="1">
        <v>0</v>
      </c>
      <c r="F638" s="1">
        <v>0</v>
      </c>
      <c r="G638" s="2">
        <f t="shared" si="14"/>
        <v>5489784.4883700004</v>
      </c>
      <c r="H638" s="2">
        <f t="shared" si="15"/>
        <v>0.67000000062398612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725342.09999999986</v>
      </c>
      <c r="D639" s="1">
        <f>'PR-RAS'!E645</f>
        <v>0</v>
      </c>
      <c r="E639" s="1">
        <v>0</v>
      </c>
      <c r="F639" s="1">
        <v>0</v>
      </c>
      <c r="G639" s="2">
        <f t="shared" si="14"/>
        <v>462768.25979999994</v>
      </c>
      <c r="H639" s="2">
        <f t="shared" si="15"/>
        <v>9.9999999860301614E-2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660108.43999999948</v>
      </c>
      <c r="E640" s="1">
        <v>0</v>
      </c>
      <c r="F640" s="1">
        <v>0</v>
      </c>
      <c r="G640" s="2">
        <f t="shared" si="14"/>
        <v>843618.5863199993</v>
      </c>
      <c r="H640" s="2">
        <f t="shared" si="15"/>
        <v>0.43999999947845936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1808000.4800000004</v>
      </c>
      <c r="D641" s="1">
        <f>'PR-RAS'!E647</f>
        <v>2945715.3800000004</v>
      </c>
      <c r="E641" s="1">
        <v>0</v>
      </c>
      <c r="F641" s="1">
        <v>0</v>
      </c>
      <c r="G641" s="2">
        <f t="shared" si="14"/>
        <v>4927635.9936000006</v>
      </c>
      <c r="H641" s="2">
        <f t="shared" si="15"/>
        <v>0.86000000080093741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2533342.58</v>
      </c>
      <c r="D643" s="1">
        <f>'PR-RAS'!E649</f>
        <v>2285606.9400000009</v>
      </c>
      <c r="E643" s="1">
        <v>0</v>
      </c>
      <c r="F643" s="1">
        <v>0</v>
      </c>
      <c r="G643" s="2">
        <f t="shared" si="14"/>
        <v>4561125.247320001</v>
      </c>
      <c r="H643" s="2">
        <f t="shared" si="15"/>
        <v>0.47999999905005097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2071035</v>
      </c>
      <c r="D646" s="1">
        <f>'PR-RAS'!E653</f>
        <v>3176798.5</v>
      </c>
      <c r="E646" s="1">
        <v>0</v>
      </c>
      <c r="F646" s="1">
        <v>0</v>
      </c>
      <c r="G646" s="2">
        <f t="shared" si="14"/>
        <v>5433887.6400000006</v>
      </c>
      <c r="H646" s="2">
        <f t="shared" si="15"/>
        <v>0.5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2462968</v>
      </c>
      <c r="D647" s="1">
        <f>'PR-RAS'!E654</f>
        <v>3165195.55</v>
      </c>
      <c r="E647" s="1">
        <v>0</v>
      </c>
      <c r="F647" s="1">
        <v>0</v>
      </c>
      <c r="G647" s="2">
        <f t="shared" si="14"/>
        <v>5680509.9786</v>
      </c>
      <c r="H647" s="2">
        <f t="shared" si="15"/>
        <v>0.45000000018626451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1927083</v>
      </c>
      <c r="D648" s="1">
        <f>'PR-RAS'!E655</f>
        <v>3624916.32</v>
      </c>
      <c r="E648" s="1">
        <v>0</v>
      </c>
      <c r="F648" s="1">
        <v>0</v>
      </c>
      <c r="G648" s="2">
        <f t="shared" si="14"/>
        <v>5937464.4190800004</v>
      </c>
      <c r="H648" s="2">
        <f t="shared" si="15"/>
        <v>0.31999999983236194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2606920</v>
      </c>
      <c r="D649" s="1">
        <f>'PR-RAS'!E656</f>
        <v>2717077.73</v>
      </c>
      <c r="E649" s="1">
        <v>0</v>
      </c>
      <c r="F649" s="1">
        <v>0</v>
      </c>
      <c r="G649" s="2">
        <f t="shared" si="14"/>
        <v>5210616.8980799997</v>
      </c>
      <c r="H649" s="2">
        <f t="shared" si="15"/>
        <v>0.27000000001862645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v>
      </c>
      <c r="D650" s="1">
        <f>'PR-RAS'!E657</f>
        <v>43</v>
      </c>
      <c r="E650" s="1">
        <v>0</v>
      </c>
      <c r="F650" s="1">
        <v>0</v>
      </c>
      <c r="G650" s="2">
        <f t="shared" si="14"/>
        <v>61.655000000000001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43</v>
      </c>
      <c r="E652" s="1">
        <v>0</v>
      </c>
      <c r="F652" s="1">
        <v>0</v>
      </c>
      <c r="G652" s="2">
        <f t="shared" si="14"/>
        <v>61.844999999999999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270.29000000000002</v>
      </c>
      <c r="D655" s="1">
        <f>'PR-RAS'!E662</f>
        <v>0</v>
      </c>
      <c r="E655" s="1">
        <v>0</v>
      </c>
      <c r="F655" s="1">
        <v>0</v>
      </c>
      <c r="G655" s="2">
        <f t="shared" si="14"/>
        <v>176.76966000000002</v>
      </c>
      <c r="H655" s="2">
        <f t="shared" si="15"/>
        <v>0.29000000000002046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4689.28</v>
      </c>
      <c r="D657" s="1">
        <f>'PR-RAS'!E664</f>
        <v>13648.44</v>
      </c>
      <c r="E657" s="1">
        <v>0</v>
      </c>
      <c r="F657" s="1">
        <v>0</v>
      </c>
      <c r="G657" s="2">
        <f t="shared" si="16"/>
        <v>20982.920959999999</v>
      </c>
      <c r="H657" s="2">
        <f t="shared" si="17"/>
        <v>0.72000000000025466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143399.6</v>
      </c>
      <c r="D662" s="1">
        <f>'PR-RAS'!E669</f>
        <v>262522</v>
      </c>
      <c r="E662" s="1">
        <v>0</v>
      </c>
      <c r="F662" s="1">
        <v>0</v>
      </c>
      <c r="G662" s="2">
        <f t="shared" si="14"/>
        <v>441841.21960000001</v>
      </c>
      <c r="H662" s="2">
        <f t="shared" si="15"/>
        <v>0.39999999999417923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12198.32</v>
      </c>
      <c r="E663" s="1">
        <v>0</v>
      </c>
      <c r="F663" s="1">
        <v>0</v>
      </c>
      <c r="G663" s="2">
        <f t="shared" si="14"/>
        <v>16150.57568</v>
      </c>
      <c r="H663" s="2">
        <f t="shared" si="15"/>
        <v>0.31999999999970896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17500</v>
      </c>
      <c r="D667" s="1">
        <f>'PR-RAS'!E674</f>
        <v>50000</v>
      </c>
      <c r="E667" s="1">
        <v>0</v>
      </c>
      <c r="F667" s="1">
        <v>0</v>
      </c>
      <c r="G667" s="2">
        <f t="shared" si="14"/>
        <v>78255</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21248.799999999999</v>
      </c>
      <c r="D670" s="1">
        <f>'PR-RAS'!E677</f>
        <v>0</v>
      </c>
      <c r="E670" s="1">
        <v>0</v>
      </c>
      <c r="F670" s="1">
        <v>0</v>
      </c>
      <c r="G670" s="2">
        <f t="shared" si="14"/>
        <v>14215.447200000001</v>
      </c>
      <c r="H670" s="2">
        <f t="shared" si="15"/>
        <v>0.2000000000007276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40123.800000000003</v>
      </c>
      <c r="D695" s="1">
        <f>'PR-RAS'!E702</f>
        <v>261540.18</v>
      </c>
      <c r="E695" s="1">
        <v>0</v>
      </c>
      <c r="F695" s="1">
        <v>0</v>
      </c>
      <c r="G695" s="2">
        <f t="shared" si="14"/>
        <v>390863.68703999999</v>
      </c>
      <c r="H695" s="2">
        <f t="shared" si="15"/>
        <v>0.3799999999901047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68547.16</v>
      </c>
      <c r="D699" s="1">
        <f>'PR-RAS'!E706</f>
        <v>23429.3</v>
      </c>
      <c r="E699" s="1">
        <v>0</v>
      </c>
      <c r="F699" s="1">
        <v>0</v>
      </c>
      <c r="G699" s="2">
        <f t="shared" si="14"/>
        <v>80553.220480000004</v>
      </c>
      <c r="H699" s="2">
        <f t="shared" si="15"/>
        <v>0.46000000000276486</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8309.09</v>
      </c>
      <c r="D727" s="1">
        <f>'PR-RAS'!E734</f>
        <v>10727.34</v>
      </c>
      <c r="E727" s="1">
        <v>0</v>
      </c>
      <c r="F727" s="1">
        <v>0</v>
      </c>
      <c r="G727" s="2">
        <f t="shared" si="14"/>
        <v>21608.497019999999</v>
      </c>
      <c r="H727" s="2">
        <f t="shared" si="15"/>
        <v>0.43000000000029104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4159</v>
      </c>
      <c r="D730" s="1">
        <f>'PR-RAS'!E737</f>
        <v>0</v>
      </c>
      <c r="E730" s="1">
        <v>0</v>
      </c>
      <c r="F730" s="1">
        <v>0</v>
      </c>
      <c r="G730" s="2">
        <f t="shared" si="14"/>
        <v>3031.9110000000001</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17928.27</v>
      </c>
      <c r="D731" s="1">
        <f>'PR-RAS'!E738</f>
        <v>51386.11</v>
      </c>
      <c r="E731" s="1">
        <v>0</v>
      </c>
      <c r="F731" s="1">
        <v>0</v>
      </c>
      <c r="G731" s="2">
        <f t="shared" si="14"/>
        <v>88111.357700000008</v>
      </c>
      <c r="H731" s="2">
        <f t="shared" si="15"/>
        <v>0.38000000000101863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7044.17</v>
      </c>
      <c r="E734" s="1">
        <v>0</v>
      </c>
      <c r="F734" s="1">
        <v>0</v>
      </c>
      <c r="G734" s="2">
        <f t="shared" si="14"/>
        <v>10326.753220000001</v>
      </c>
      <c r="H734" s="2">
        <f t="shared" si="15"/>
        <v>0.17000000000007276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3800.46</v>
      </c>
      <c r="D737" s="1">
        <f>'PR-RAS'!E744</f>
        <v>1601.31</v>
      </c>
      <c r="E737" s="1">
        <v>0</v>
      </c>
      <c r="F737" s="1">
        <v>0</v>
      </c>
      <c r="G737" s="2">
        <f t="shared" si="32"/>
        <v>5154.2668800000001</v>
      </c>
      <c r="H737" s="2">
        <f t="shared" si="33"/>
        <v>0.76999999999998181</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6813.22</v>
      </c>
      <c r="D770" s="1">
        <f>'PR-RAS'!E777</f>
        <v>76530.17</v>
      </c>
      <c r="E770" s="1">
        <v>0</v>
      </c>
      <c r="F770" s="1">
        <v>0</v>
      </c>
      <c r="G770" s="2">
        <f t="shared" si="14"/>
        <v>122942.76764000001</v>
      </c>
      <c r="H770" s="2">
        <f t="shared" si="15"/>
        <v>0.38999999999850843</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57488</v>
      </c>
      <c r="D836" s="1">
        <f>'PR-RAS'!E843</f>
        <v>291541.84000000003</v>
      </c>
      <c r="E836" s="1">
        <v>0</v>
      </c>
      <c r="F836" s="1">
        <v>0</v>
      </c>
      <c r="G836" s="2">
        <f t="shared" si="14"/>
        <v>534877.35279999999</v>
      </c>
      <c r="H836" s="2">
        <f t="shared" si="15"/>
        <v>0.15999999997438863</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42844</v>
      </c>
      <c r="D839" s="1">
        <f>'PR-RAS'!E846</f>
        <v>74850</v>
      </c>
      <c r="E839" s="1">
        <v>0</v>
      </c>
      <c r="F839" s="1">
        <v>0</v>
      </c>
      <c r="G839" s="2">
        <f t="shared" si="38"/>
        <v>161351.872</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36100.519999999997</v>
      </c>
      <c r="D841" s="1">
        <f>'PR-RAS'!E848</f>
        <v>102900</v>
      </c>
      <c r="E841" s="1">
        <v>0</v>
      </c>
      <c r="F841" s="1">
        <v>0</v>
      </c>
      <c r="G841" s="2">
        <f t="shared" si="38"/>
        <v>203196.4368</v>
      </c>
      <c r="H841" s="2">
        <f t="shared" si="39"/>
        <v>0.48000000000320142</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9440.5400000000009</v>
      </c>
      <c r="D843" s="1">
        <f>'PR-RAS'!E850</f>
        <v>26490</v>
      </c>
      <c r="E843" s="1">
        <v>0</v>
      </c>
      <c r="F843" s="1">
        <v>0</v>
      </c>
      <c r="G843" s="2">
        <f t="shared" si="38"/>
        <v>52558.094680000002</v>
      </c>
      <c r="H843" s="2">
        <f t="shared" si="39"/>
        <v>0.45999999999912689</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42971.33</v>
      </c>
      <c r="D844" s="1">
        <f>'PR-RAS'!E851</f>
        <v>40407.96</v>
      </c>
      <c r="E844" s="1">
        <v>0</v>
      </c>
      <c r="F844" s="1">
        <v>0</v>
      </c>
      <c r="G844" s="2">
        <f t="shared" si="38"/>
        <v>104352.65174999999</v>
      </c>
      <c r="H844" s="2">
        <f t="shared" si="39"/>
        <v>0.37000000000261934</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18795.990000000002</v>
      </c>
      <c r="D848" s="1">
        <f>'PR-RAS'!E855</f>
        <v>0</v>
      </c>
      <c r="E848" s="1">
        <v>0</v>
      </c>
      <c r="F848" s="1">
        <v>0</v>
      </c>
      <c r="G848" s="2">
        <f t="shared" si="38"/>
        <v>15920.203530000001</v>
      </c>
      <c r="H848" s="2">
        <f t="shared" si="39"/>
        <v>9.9999999983992893E-3</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22760.46</v>
      </c>
      <c r="D850" s="1">
        <f>'PR-RAS'!E857</f>
        <v>0</v>
      </c>
      <c r="E850" s="1">
        <v>0</v>
      </c>
      <c r="F850" s="1">
        <v>0</v>
      </c>
      <c r="G850" s="2">
        <f t="shared" si="38"/>
        <v>19323.630539999998</v>
      </c>
      <c r="H850" s="2">
        <f t="shared" si="39"/>
        <v>0.45999999999912689</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36885.15</v>
      </c>
      <c r="E863" s="1">
        <v>0</v>
      </c>
      <c r="F863" s="1">
        <v>0</v>
      </c>
      <c r="G863" s="2">
        <f t="shared" ref="G863:G865" si="40">(B863/1000)*(C863*1+D863*2)</f>
        <v>63589.998599999999</v>
      </c>
      <c r="H863" s="2">
        <f t="shared" ref="H863:H865" si="41">ABS(C863-ROUND(C863,0))+ABS(D863-ROUND(D863,0))</f>
        <v>0.15000000000145519</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262590.92</v>
      </c>
      <c r="D1582" s="6"/>
      <c r="E1582" s="6">
        <v>0</v>
      </c>
      <c r="F1582" s="6">
        <v>0</v>
      </c>
      <c r="G1582" s="7">
        <f t="shared" ref="G1582:G1686" si="82">B1582/1000*C1582</f>
        <v>262.59091999999998</v>
      </c>
      <c r="H1582" s="7">
        <f t="shared" ref="H1582:H1686" si="83">ABS(C1582-ROUND(C1582,0))</f>
        <v>8.0000000016298145E-2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3280037.2899999996</v>
      </c>
      <c r="D1583" s="1">
        <v>0</v>
      </c>
      <c r="E1583" s="1">
        <v>0</v>
      </c>
      <c r="F1583" s="1">
        <v>0</v>
      </c>
      <c r="G1583" s="2">
        <f t="shared" si="82"/>
        <v>6560.0745799999995</v>
      </c>
      <c r="H1583" s="2">
        <f t="shared" si="83"/>
        <v>0.28999999957159162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2803701.8699999996</v>
      </c>
      <c r="D1585" s="1">
        <v>0</v>
      </c>
      <c r="E1585" s="1">
        <v>0</v>
      </c>
      <c r="F1585" s="1">
        <v>0</v>
      </c>
      <c r="G1585" s="2">
        <f t="shared" si="82"/>
        <v>11214.807479999999</v>
      </c>
      <c r="H1585" s="2">
        <f t="shared" si="83"/>
        <v>0.13000000035390258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809482.22</v>
      </c>
      <c r="D1586" s="1">
        <v>0</v>
      </c>
      <c r="E1586" s="1">
        <v>0</v>
      </c>
      <c r="F1586" s="1">
        <v>0</v>
      </c>
      <c r="G1586" s="2">
        <f t="shared" si="82"/>
        <v>4047.4110999999998</v>
      </c>
      <c r="H1586" s="2">
        <f t="shared" si="83"/>
        <v>0.21999999997206032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974560.25</v>
      </c>
      <c r="D1587" s="1">
        <v>0</v>
      </c>
      <c r="E1587" s="1">
        <v>0</v>
      </c>
      <c r="F1587" s="1">
        <v>0</v>
      </c>
      <c r="G1587" s="2">
        <f t="shared" si="82"/>
        <v>5847.3615</v>
      </c>
      <c r="H1587" s="2">
        <f t="shared" si="83"/>
        <v>0.25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7048.45</v>
      </c>
      <c r="D1588" s="1">
        <v>0</v>
      </c>
      <c r="E1588" s="1">
        <v>0</v>
      </c>
      <c r="F1588" s="1">
        <v>0</v>
      </c>
      <c r="G1588" s="2">
        <f t="shared" si="82"/>
        <v>49.339149999999997</v>
      </c>
      <c r="H1588" s="2">
        <f t="shared" si="83"/>
        <v>0.4499999999998181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76530.17</v>
      </c>
      <c r="D1589" s="1">
        <v>0</v>
      </c>
      <c r="E1589" s="1">
        <v>0</v>
      </c>
      <c r="F1589" s="1">
        <v>0</v>
      </c>
      <c r="G1589" s="2">
        <f t="shared" si="82"/>
        <v>612.24135999999999</v>
      </c>
      <c r="H1589" s="2">
        <f t="shared" si="83"/>
        <v>0.16999999999825377</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536329.80000000005</v>
      </c>
      <c r="D1591" s="1">
        <v>0</v>
      </c>
      <c r="E1591" s="1">
        <v>0</v>
      </c>
      <c r="F1591" s="1">
        <v>0</v>
      </c>
      <c r="G1591" s="2">
        <f t="shared" si="82"/>
        <v>5363.2980000000007</v>
      </c>
      <c r="H1591" s="2">
        <f t="shared" si="83"/>
        <v>0.19999999995343387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333005</v>
      </c>
      <c r="D1592" s="1">
        <v>0</v>
      </c>
      <c r="E1592" s="1">
        <v>0</v>
      </c>
      <c r="F1592" s="1">
        <v>0</v>
      </c>
      <c r="G1592" s="2">
        <f t="shared" si="82"/>
        <v>3663.0549999999998</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66745.98</v>
      </c>
      <c r="D1593" s="1">
        <v>0</v>
      </c>
      <c r="E1593" s="1">
        <v>0</v>
      </c>
      <c r="F1593" s="1">
        <v>0</v>
      </c>
      <c r="G1593" s="2">
        <f t="shared" si="82"/>
        <v>800.95175999999992</v>
      </c>
      <c r="H1593" s="2">
        <f t="shared" si="83"/>
        <v>2.0000000004074536E-2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473835.42</v>
      </c>
      <c r="D1594" s="1">
        <v>0</v>
      </c>
      <c r="E1594" s="1">
        <v>0</v>
      </c>
      <c r="F1594" s="1">
        <v>0</v>
      </c>
      <c r="G1594" s="2">
        <f t="shared" si="82"/>
        <v>6159.8604599999999</v>
      </c>
      <c r="H1594" s="2">
        <f t="shared" si="83"/>
        <v>0.41999999998370185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2500</v>
      </c>
      <c r="D1601" s="1">
        <v>0</v>
      </c>
      <c r="E1601" s="1">
        <v>0</v>
      </c>
      <c r="F1601" s="1">
        <v>0</v>
      </c>
      <c r="G1601" s="2">
        <f t="shared" ref="G1601" si="84">B1601/1000*C1601</f>
        <v>50</v>
      </c>
      <c r="H1601" s="2">
        <f t="shared" ref="H1601" si="85">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3297280.37</v>
      </c>
      <c r="D1602" s="1">
        <v>0</v>
      </c>
      <c r="E1602" s="1">
        <v>0</v>
      </c>
      <c r="F1602" s="1">
        <v>0</v>
      </c>
      <c r="G1602" s="2">
        <f t="shared" si="82"/>
        <v>69242.887770000001</v>
      </c>
      <c r="H1602" s="2">
        <f t="shared" si="83"/>
        <v>0.37000000011175871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2839368.24</v>
      </c>
      <c r="D1604" s="1">
        <v>0</v>
      </c>
      <c r="E1604" s="1">
        <v>0</v>
      </c>
      <c r="F1604" s="1">
        <v>0</v>
      </c>
      <c r="G1604" s="2">
        <f t="shared" si="82"/>
        <v>65305.469520000006</v>
      </c>
      <c r="H1604" s="2">
        <f t="shared" si="83"/>
        <v>0.24000000022351742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806086.79</v>
      </c>
      <c r="D1605" s="1">
        <v>0</v>
      </c>
      <c r="E1605" s="1">
        <v>0</v>
      </c>
      <c r="F1605" s="1">
        <v>0</v>
      </c>
      <c r="G1605" s="2">
        <f t="shared" si="82"/>
        <v>19346.08296</v>
      </c>
      <c r="H1605" s="2">
        <f t="shared" si="83"/>
        <v>0.2099999999627471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983267.38</v>
      </c>
      <c r="D1606" s="1">
        <v>0</v>
      </c>
      <c r="E1606" s="1">
        <v>0</v>
      </c>
      <c r="F1606" s="1">
        <v>0</v>
      </c>
      <c r="G1606" s="2">
        <f t="shared" si="82"/>
        <v>24581.684500000003</v>
      </c>
      <c r="H1606" s="2">
        <f t="shared" si="83"/>
        <v>0.38000000000465661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6555.79</v>
      </c>
      <c r="D1607" s="1">
        <v>0</v>
      </c>
      <c r="E1607" s="1">
        <v>0</v>
      </c>
      <c r="F1607" s="1">
        <v>0</v>
      </c>
      <c r="G1607" s="2">
        <f t="shared" si="82"/>
        <v>170.45053999999999</v>
      </c>
      <c r="H1607" s="2">
        <f t="shared" si="83"/>
        <v>0.21000000000003638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80387.81</v>
      </c>
      <c r="D1608" s="1">
        <v>0</v>
      </c>
      <c r="E1608" s="1">
        <v>0</v>
      </c>
      <c r="F1608" s="1">
        <v>0</v>
      </c>
      <c r="G1608" s="2">
        <f t="shared" si="82"/>
        <v>2170.4708700000001</v>
      </c>
      <c r="H1608" s="2">
        <f t="shared" si="83"/>
        <v>0.19000000000232831</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620992.01</v>
      </c>
      <c r="D1610" s="1">
        <v>0</v>
      </c>
      <c r="E1610" s="1">
        <v>0</v>
      </c>
      <c r="F1610" s="1">
        <v>0</v>
      </c>
      <c r="G1610" s="2">
        <f t="shared" si="82"/>
        <v>18008.76829</v>
      </c>
      <c r="H1610" s="2">
        <f t="shared" si="83"/>
        <v>1.0000000009313226E-2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332978.46000000002</v>
      </c>
      <c r="D1611" s="1">
        <v>0</v>
      </c>
      <c r="E1611" s="1">
        <v>0</v>
      </c>
      <c r="F1611" s="1">
        <v>0</v>
      </c>
      <c r="G1611" s="2">
        <f t="shared" si="82"/>
        <v>9989.3538000000008</v>
      </c>
      <c r="H1611" s="2">
        <f t="shared" si="83"/>
        <v>0.46000000002095476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9100</v>
      </c>
      <c r="D1612" s="1">
        <v>0</v>
      </c>
      <c r="E1612" s="1">
        <v>0</v>
      </c>
      <c r="F1612" s="1">
        <v>0</v>
      </c>
      <c r="G1612" s="2">
        <f t="shared" si="82"/>
        <v>282.10000000000002</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455412.13</v>
      </c>
      <c r="D1613" s="1">
        <v>0</v>
      </c>
      <c r="E1613" s="1">
        <v>0</v>
      </c>
      <c r="F1613" s="1">
        <v>0</v>
      </c>
      <c r="G1613" s="2">
        <f t="shared" si="82"/>
        <v>14573.18816</v>
      </c>
      <c r="H1613" s="2">
        <f t="shared" si="83"/>
        <v>0.13000000000465661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2500</v>
      </c>
      <c r="D1620" s="1">
        <v>0</v>
      </c>
      <c r="E1620" s="1">
        <v>0</v>
      </c>
      <c r="F1620" s="1">
        <v>0</v>
      </c>
      <c r="G1620" s="2">
        <f t="shared" ref="G1620" si="86">B1620/1000*C1620</f>
        <v>97.5</v>
      </c>
      <c r="H1620" s="2">
        <f t="shared" ref="H1620" si="87">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245347.83999999939</v>
      </c>
      <c r="D1621" s="1">
        <v>0</v>
      </c>
      <c r="E1621" s="1">
        <v>0</v>
      </c>
      <c r="F1621" s="1">
        <v>0</v>
      </c>
      <c r="G1621" s="2">
        <f t="shared" si="82"/>
        <v>9813.9135999999762</v>
      </c>
      <c r="H1621" s="2">
        <f t="shared" si="83"/>
        <v>0.1600000006146729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168983.72</v>
      </c>
      <c r="D1622" s="1">
        <v>0</v>
      </c>
      <c r="E1622" s="1">
        <v>0</v>
      </c>
      <c r="F1622" s="1">
        <v>0</v>
      </c>
      <c r="G1622" s="2">
        <f t="shared" si="82"/>
        <v>6928.3325199999999</v>
      </c>
      <c r="H1622" s="2">
        <f t="shared" si="83"/>
        <v>0.27999999999883585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106399.39</v>
      </c>
      <c r="D1628" s="1">
        <v>0</v>
      </c>
      <c r="E1628" s="1">
        <v>0</v>
      </c>
      <c r="F1628" s="1">
        <v>0</v>
      </c>
      <c r="G1628" s="2">
        <f t="shared" si="82"/>
        <v>5000.7713299999996</v>
      </c>
      <c r="H1628" s="2">
        <f t="shared" si="83"/>
        <v>0.38999999999941792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72465</v>
      </c>
      <c r="D1634" s="1">
        <v>0</v>
      </c>
      <c r="E1634" s="1">
        <v>0</v>
      </c>
      <c r="F1634" s="1">
        <v>0</v>
      </c>
      <c r="G1634" s="2">
        <f t="shared" si="82"/>
        <v>3840.645</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30349.040000000001</v>
      </c>
      <c r="D1635" s="1">
        <v>0</v>
      </c>
      <c r="E1635" s="1">
        <v>0</v>
      </c>
      <c r="F1635" s="1">
        <v>0</v>
      </c>
      <c r="G1635" s="2">
        <f t="shared" si="82"/>
        <v>1638.84816</v>
      </c>
      <c r="H1635" s="2">
        <f t="shared" si="83"/>
        <v>4.0000000000873115E-2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8967.73</v>
      </c>
      <c r="D1636" s="1">
        <v>0</v>
      </c>
      <c r="E1636" s="1">
        <v>0</v>
      </c>
      <c r="F1636" s="1">
        <v>0</v>
      </c>
      <c r="G1636" s="2">
        <f t="shared" si="82"/>
        <v>493.22514999999999</v>
      </c>
      <c r="H1636" s="2">
        <f t="shared" si="83"/>
        <v>0.27000000000043656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6976.21</v>
      </c>
      <c r="D1637" s="1">
        <v>0</v>
      </c>
      <c r="E1637" s="1">
        <v>0</v>
      </c>
      <c r="F1637" s="1">
        <v>0</v>
      </c>
      <c r="G1637" s="2">
        <f t="shared" si="82"/>
        <v>390.66775999999999</v>
      </c>
      <c r="H1637" s="2">
        <f t="shared" si="83"/>
        <v>0.21000000000003638</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26172.02</v>
      </c>
      <c r="D1638" s="1">
        <v>0</v>
      </c>
      <c r="E1638" s="1">
        <v>0</v>
      </c>
      <c r="F1638" s="1">
        <v>0</v>
      </c>
      <c r="G1638" s="2">
        <f t="shared" si="82"/>
        <v>1491.8051400000002</v>
      </c>
      <c r="H1638" s="2">
        <f t="shared" si="83"/>
        <v>2.0000000000436557E-2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1083.48</v>
      </c>
      <c r="D1639" s="1">
        <v>0</v>
      </c>
      <c r="E1639" s="1">
        <v>0</v>
      </c>
      <c r="F1639" s="1">
        <v>0</v>
      </c>
      <c r="G1639" s="2">
        <f t="shared" si="82"/>
        <v>62.841840000000005</v>
      </c>
      <c r="H1639" s="2">
        <f t="shared" si="83"/>
        <v>0.48000000000001819</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300</v>
      </c>
      <c r="D1640" s="1">
        <v>0</v>
      </c>
      <c r="E1640" s="1">
        <v>0</v>
      </c>
      <c r="F1640" s="1">
        <v>0</v>
      </c>
      <c r="G1640" s="2">
        <f t="shared" si="82"/>
        <v>17.7</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373.95</v>
      </c>
      <c r="D1642" s="1">
        <v>0</v>
      </c>
      <c r="E1642" s="1">
        <v>0</v>
      </c>
      <c r="F1642" s="1">
        <v>0</v>
      </c>
      <c r="G1642" s="2">
        <f t="shared" si="82"/>
        <v>22.810949999999998</v>
      </c>
      <c r="H1642" s="2">
        <f t="shared" si="83"/>
        <v>5.0000000000011369E-2</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409.53</v>
      </c>
      <c r="D1643" s="1">
        <v>0</v>
      </c>
      <c r="E1643" s="1">
        <v>0</v>
      </c>
      <c r="F1643" s="1">
        <v>0</v>
      </c>
      <c r="G1643" s="2">
        <f t="shared" si="82"/>
        <v>25.390859999999996</v>
      </c>
      <c r="H1643" s="2">
        <f t="shared" si="83"/>
        <v>0.47000000000002728</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373.14</v>
      </c>
      <c r="D1644" s="1">
        <v>0</v>
      </c>
      <c r="E1644" s="1">
        <v>0</v>
      </c>
      <c r="F1644" s="1">
        <v>0</v>
      </c>
      <c r="G1644" s="2">
        <f t="shared" si="82"/>
        <v>23.507819999999999</v>
      </c>
      <c r="H1644" s="2">
        <f t="shared" si="83"/>
        <v>0.13999999999998636</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373.14</v>
      </c>
      <c r="D1648" s="1">
        <v>0</v>
      </c>
      <c r="E1648" s="1">
        <v>0</v>
      </c>
      <c r="F1648" s="1">
        <v>0</v>
      </c>
      <c r="G1648" s="2">
        <f t="shared" si="82"/>
        <v>25.00038</v>
      </c>
      <c r="H1648" s="2">
        <f t="shared" si="83"/>
        <v>0.13999999999998636</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26918.589999999997</v>
      </c>
      <c r="D1654" s="1">
        <v>0</v>
      </c>
      <c r="E1654" s="1">
        <v>0</v>
      </c>
      <c r="F1654" s="1">
        <v>0</v>
      </c>
      <c r="G1654" s="2">
        <f t="shared" si="82"/>
        <v>1965.0570699999996</v>
      </c>
      <c r="H1654" s="2">
        <f t="shared" si="83"/>
        <v>0.41000000000349246</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1821</v>
      </c>
      <c r="D1655" s="1">
        <v>0</v>
      </c>
      <c r="E1655" s="1">
        <v>0</v>
      </c>
      <c r="F1655" s="1">
        <v>0</v>
      </c>
      <c r="G1655" s="2">
        <f t="shared" si="82"/>
        <v>134.75399999999999</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6340.49</v>
      </c>
      <c r="D1657" s="1">
        <v>0</v>
      </c>
      <c r="E1657" s="1">
        <v>0</v>
      </c>
      <c r="F1657" s="1">
        <v>0</v>
      </c>
      <c r="G1657" s="2">
        <f t="shared" si="82"/>
        <v>481.87723999999997</v>
      </c>
      <c r="H1657" s="2">
        <f t="shared" si="83"/>
        <v>0.48999999999978172</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18757.099999999999</v>
      </c>
      <c r="D1658" s="1">
        <v>0</v>
      </c>
      <c r="E1658" s="1">
        <v>0</v>
      </c>
      <c r="F1658" s="1">
        <v>0</v>
      </c>
      <c r="G1658" s="2">
        <f t="shared" si="82"/>
        <v>1444.2966999999999</v>
      </c>
      <c r="H1658" s="2">
        <f t="shared" si="83"/>
        <v>9.9999999998544808E-2</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86.27</v>
      </c>
      <c r="D1659" s="1">
        <v>0</v>
      </c>
      <c r="E1659" s="1">
        <v>0</v>
      </c>
      <c r="F1659" s="1">
        <v>0</v>
      </c>
      <c r="G1659" s="2">
        <f t="shared" si="82"/>
        <v>6.7290599999999996</v>
      </c>
      <c r="H1659" s="2">
        <f t="shared" si="83"/>
        <v>0.26999999999999602</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26.54</v>
      </c>
      <c r="D1662" s="1">
        <v>0</v>
      </c>
      <c r="E1662" s="1">
        <v>0</v>
      </c>
      <c r="F1662" s="1">
        <v>0</v>
      </c>
      <c r="G1662" s="2">
        <f t="shared" si="82"/>
        <v>2.14974</v>
      </c>
      <c r="H1662" s="2">
        <f t="shared" si="83"/>
        <v>0.46000000000000085</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59.73</v>
      </c>
      <c r="D1663" s="1">
        <v>0</v>
      </c>
      <c r="E1663" s="1">
        <v>0</v>
      </c>
      <c r="F1663" s="1">
        <v>0</v>
      </c>
      <c r="G1663" s="2">
        <f t="shared" si="82"/>
        <v>4.8978599999999997</v>
      </c>
      <c r="H1663" s="2">
        <f t="shared" si="83"/>
        <v>0.27000000000000313</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5472.91</v>
      </c>
      <c r="D1664" s="1">
        <v>0</v>
      </c>
      <c r="E1664" s="1">
        <v>0</v>
      </c>
      <c r="F1664" s="1">
        <v>0</v>
      </c>
      <c r="G1664" s="2">
        <f t="shared" si="82"/>
        <v>454.25153</v>
      </c>
      <c r="H1664" s="2">
        <f t="shared" si="83"/>
        <v>9.0000000000145519E-2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5472.91</v>
      </c>
      <c r="D1668" s="1">
        <v>0</v>
      </c>
      <c r="E1668" s="1">
        <v>0</v>
      </c>
      <c r="F1668" s="1">
        <v>0</v>
      </c>
      <c r="G1668" s="2">
        <f t="shared" si="82"/>
        <v>476.14316999999994</v>
      </c>
      <c r="H1668" s="2">
        <f t="shared" si="83"/>
        <v>9.0000000000145519E-2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62584.33</v>
      </c>
      <c r="D1669" s="1">
        <v>0</v>
      </c>
      <c r="E1669" s="1">
        <v>0</v>
      </c>
      <c r="F1669" s="1">
        <v>0</v>
      </c>
      <c r="G1669" s="2">
        <f t="shared" si="82"/>
        <v>5507.4210400000002</v>
      </c>
      <c r="H1669" s="2">
        <f t="shared" si="83"/>
        <v>0.33000000000174623</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7391.6</v>
      </c>
      <c r="D1670" s="1">
        <v>0</v>
      </c>
      <c r="E1670" s="1">
        <v>0</v>
      </c>
      <c r="F1670" s="1">
        <v>0</v>
      </c>
      <c r="G1670" s="2">
        <f t="shared" si="82"/>
        <v>657.85239999999999</v>
      </c>
      <c r="H1670" s="2">
        <f t="shared" si="83"/>
        <v>0.3999999999996362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4782.5</v>
      </c>
      <c r="D1671" s="1">
        <v>0</v>
      </c>
      <c r="E1671" s="1">
        <v>0</v>
      </c>
      <c r="F1671" s="1">
        <v>0</v>
      </c>
      <c r="G1671" s="2">
        <f t="shared" si="82"/>
        <v>430.42500000000001</v>
      </c>
      <c r="H1671" s="2">
        <f t="shared" si="83"/>
        <v>0.5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6360</v>
      </c>
      <c r="D1672" s="1">
        <v>0</v>
      </c>
      <c r="E1672" s="1">
        <v>0</v>
      </c>
      <c r="F1672" s="1">
        <v>0</v>
      </c>
      <c r="G1672" s="2">
        <f t="shared" si="82"/>
        <v>578.76</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44050.23</v>
      </c>
      <c r="D1673" s="1">
        <v>0</v>
      </c>
      <c r="E1673" s="1">
        <v>0</v>
      </c>
      <c r="F1673" s="1">
        <v>0</v>
      </c>
      <c r="G1673" s="2">
        <f t="shared" si="82"/>
        <v>4052.6211600000001</v>
      </c>
      <c r="H1673" s="2">
        <f t="shared" si="83"/>
        <v>0.23000000000320142</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76364.12</v>
      </c>
      <c r="D1681" s="1">
        <v>0</v>
      </c>
      <c r="E1681" s="1">
        <v>0</v>
      </c>
      <c r="F1681" s="1">
        <v>0</v>
      </c>
      <c r="G1681" s="2">
        <f t="shared" si="82"/>
        <v>7636.4120000000003</v>
      </c>
      <c r="H1681" s="2">
        <f t="shared" si="83"/>
        <v>0.11999999999534339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72455.759999999995</v>
      </c>
      <c r="D1683" s="1">
        <v>0</v>
      </c>
      <c r="E1683" s="1">
        <v>0</v>
      </c>
      <c r="F1683" s="1">
        <v>0</v>
      </c>
      <c r="G1683" s="2">
        <f t="shared" si="82"/>
        <v>7390.4875199999988</v>
      </c>
      <c r="H1683" s="2">
        <f t="shared" si="83"/>
        <v>0.24000000000523869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3908.36</v>
      </c>
      <c r="D1684" s="1">
        <v>0</v>
      </c>
      <c r="E1684" s="1">
        <v>0</v>
      </c>
      <c r="F1684" s="1">
        <v>0</v>
      </c>
      <c r="G1684" s="2">
        <f t="shared" si="82"/>
        <v>402.56108</v>
      </c>
      <c r="H1684" s="2">
        <f t="shared" si="83"/>
        <v>0.36000000000012733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3066</v>
      </c>
      <c r="B1" s="387"/>
      <c r="C1" s="387"/>
    </row>
    <row r="2" spans="1:16" ht="33" customHeight="1" x14ac:dyDescent="0.2">
      <c r="A2" s="388" t="s">
        <v>3067</v>
      </c>
      <c r="B2" s="389"/>
      <c r="C2" s="386"/>
      <c r="D2" s="4"/>
      <c r="E2" s="4"/>
      <c r="F2" s="4"/>
      <c r="G2" s="4"/>
      <c r="H2" s="4"/>
      <c r="I2" s="4"/>
      <c r="J2" s="4"/>
      <c r="K2" s="4"/>
      <c r="L2" s="4"/>
      <c r="M2" s="4"/>
      <c r="N2" s="4"/>
      <c r="O2" s="4"/>
      <c r="P2" s="4"/>
    </row>
    <row r="3" spans="1:16" ht="18.75" customHeight="1" x14ac:dyDescent="0.2">
      <c r="A3" s="232" t="s">
        <v>3068</v>
      </c>
      <c r="B3" s="390" t="s">
        <v>3069</v>
      </c>
      <c r="C3" s="386"/>
      <c r="D3" s="4"/>
      <c r="E3" s="4"/>
      <c r="F3" s="4"/>
      <c r="G3" s="4"/>
      <c r="H3" s="4"/>
      <c r="I3" s="4"/>
      <c r="J3" s="4"/>
      <c r="K3" s="4"/>
      <c r="L3" s="4"/>
      <c r="M3" s="4"/>
      <c r="N3" s="4"/>
      <c r="O3" s="4"/>
      <c r="P3" s="4"/>
    </row>
    <row r="4" spans="1:16" ht="37.5" hidden="1" customHeight="1" x14ac:dyDescent="0.2">
      <c r="A4" s="233" t="s">
        <v>3070</v>
      </c>
      <c r="B4" s="385" t="s">
        <v>3071</v>
      </c>
      <c r="C4" s="386"/>
      <c r="D4" s="4"/>
      <c r="E4" s="4"/>
      <c r="F4" s="4"/>
      <c r="G4" s="4"/>
      <c r="H4" s="4"/>
      <c r="I4" s="4"/>
      <c r="J4" s="4"/>
      <c r="K4" s="4"/>
      <c r="L4" s="4"/>
      <c r="M4" s="4"/>
      <c r="N4" s="4"/>
      <c r="O4" s="4"/>
      <c r="P4" s="4"/>
    </row>
    <row r="5" spans="1:16" ht="48" hidden="1" customHeight="1" x14ac:dyDescent="0.2">
      <c r="A5" s="233" t="s">
        <v>3070</v>
      </c>
      <c r="B5" s="385" t="s">
        <v>3072</v>
      </c>
      <c r="C5" s="386"/>
      <c r="D5" s="4"/>
      <c r="E5" s="4"/>
      <c r="F5" s="4"/>
      <c r="G5" s="4"/>
      <c r="H5" s="4"/>
      <c r="I5" s="4"/>
      <c r="J5" s="4"/>
      <c r="K5" s="4"/>
      <c r="L5" s="4"/>
      <c r="M5" s="4"/>
      <c r="N5" s="4"/>
      <c r="O5" s="4"/>
      <c r="P5" s="4"/>
    </row>
    <row r="6" spans="1:16" ht="59.25" hidden="1" customHeight="1" x14ac:dyDescent="0.2">
      <c r="A6" s="233" t="s">
        <v>3070</v>
      </c>
      <c r="B6" s="385" t="s">
        <v>3073</v>
      </c>
      <c r="C6" s="386"/>
      <c r="D6" s="4"/>
      <c r="E6" s="4"/>
      <c r="F6" s="4"/>
      <c r="G6" s="4"/>
      <c r="H6" s="4"/>
      <c r="I6" s="4"/>
      <c r="J6" s="4"/>
      <c r="K6" s="4"/>
      <c r="L6" s="4"/>
      <c r="M6" s="4"/>
      <c r="N6" s="4"/>
      <c r="O6" s="4"/>
      <c r="P6" s="4"/>
    </row>
    <row r="7" spans="1:16" ht="48" hidden="1" customHeight="1" x14ac:dyDescent="0.2">
      <c r="A7" s="233" t="s">
        <v>3074</v>
      </c>
      <c r="B7" s="385" t="s">
        <v>3075</v>
      </c>
      <c r="C7" s="386"/>
      <c r="D7" s="4"/>
      <c r="E7" s="4"/>
      <c r="F7" s="4"/>
      <c r="G7" s="4"/>
      <c r="H7" s="4"/>
      <c r="I7" s="4"/>
      <c r="J7" s="4"/>
      <c r="K7" s="4"/>
      <c r="L7" s="4"/>
      <c r="M7" s="4"/>
      <c r="N7" s="4"/>
      <c r="O7" s="4"/>
      <c r="P7" s="4"/>
    </row>
    <row r="8" spans="1:16" ht="41.25" hidden="1" customHeight="1" x14ac:dyDescent="0.2">
      <c r="A8" s="233" t="s">
        <v>3076</v>
      </c>
      <c r="B8" s="385" t="s">
        <v>3077</v>
      </c>
      <c r="C8" s="386"/>
      <c r="D8" s="4"/>
      <c r="E8" s="4"/>
      <c r="F8" s="4"/>
      <c r="G8" s="4"/>
      <c r="H8" s="4"/>
      <c r="I8" s="4"/>
      <c r="J8" s="4"/>
      <c r="K8" s="4"/>
      <c r="L8" s="4"/>
      <c r="M8" s="4"/>
      <c r="N8" s="4"/>
      <c r="O8" s="4"/>
      <c r="P8" s="4"/>
    </row>
    <row r="9" spans="1:16" ht="59.25" hidden="1" customHeight="1" x14ac:dyDescent="0.2">
      <c r="A9" s="233" t="s">
        <v>3078</v>
      </c>
      <c r="B9" s="385" t="s">
        <v>3079</v>
      </c>
      <c r="C9" s="386"/>
      <c r="D9" s="4"/>
      <c r="E9" s="4"/>
      <c r="F9" s="4"/>
      <c r="G9" s="4"/>
      <c r="H9" s="4"/>
      <c r="I9" s="4"/>
      <c r="J9" s="4"/>
      <c r="K9" s="4"/>
      <c r="L9" s="4"/>
      <c r="M9" s="4"/>
      <c r="N9" s="4"/>
      <c r="O9" s="4"/>
      <c r="P9" s="4"/>
    </row>
    <row r="10" spans="1:16" ht="61.5" hidden="1" customHeight="1" x14ac:dyDescent="0.2">
      <c r="A10" s="233" t="s">
        <v>3078</v>
      </c>
      <c r="B10" s="385" t="s">
        <v>3080</v>
      </c>
      <c r="C10" s="386"/>
      <c r="D10" s="4"/>
      <c r="E10" s="4"/>
      <c r="F10" s="4"/>
      <c r="G10" s="4"/>
      <c r="H10" s="4"/>
      <c r="I10" s="4"/>
      <c r="J10" s="4"/>
      <c r="K10" s="4"/>
      <c r="L10" s="4"/>
      <c r="M10" s="4"/>
      <c r="N10" s="4"/>
      <c r="O10" s="4"/>
      <c r="P10" s="4"/>
    </row>
    <row r="11" spans="1:16" ht="43.5" hidden="1" customHeight="1" x14ac:dyDescent="0.2">
      <c r="A11" s="233" t="s">
        <v>3078</v>
      </c>
      <c r="B11" s="385" t="s">
        <v>3081</v>
      </c>
      <c r="C11" s="386"/>
      <c r="D11" s="4"/>
      <c r="E11" s="4"/>
      <c r="F11" s="4"/>
      <c r="G11" s="4"/>
      <c r="H11" s="4"/>
      <c r="I11" s="4"/>
      <c r="J11" s="4"/>
      <c r="K11" s="4"/>
      <c r="L11" s="4"/>
      <c r="M11" s="4"/>
      <c r="N11" s="4"/>
      <c r="O11" s="4"/>
      <c r="P11" s="4"/>
    </row>
    <row r="12" spans="1:16" ht="27.75" hidden="1" customHeight="1" x14ac:dyDescent="0.2">
      <c r="A12" s="233" t="s">
        <v>3082</v>
      </c>
      <c r="B12" s="385" t="s">
        <v>3083</v>
      </c>
      <c r="C12" s="386"/>
      <c r="D12" s="4"/>
      <c r="E12" s="4"/>
      <c r="F12" s="4"/>
      <c r="G12" s="4"/>
      <c r="H12" s="4"/>
      <c r="I12" s="4"/>
      <c r="J12" s="4"/>
      <c r="K12" s="4"/>
      <c r="L12" s="4"/>
      <c r="M12" s="4"/>
      <c r="N12" s="4"/>
      <c r="O12" s="4"/>
      <c r="P12" s="4"/>
    </row>
    <row r="13" spans="1:16" ht="27.75" hidden="1" customHeight="1" x14ac:dyDescent="0.2">
      <c r="A13" s="233" t="s">
        <v>3084</v>
      </c>
      <c r="B13" s="385" t="s">
        <v>3085</v>
      </c>
      <c r="C13" s="386"/>
      <c r="D13" s="4"/>
      <c r="E13" s="4"/>
      <c r="F13" s="4"/>
      <c r="G13" s="4"/>
      <c r="H13" s="4"/>
      <c r="I13" s="4"/>
      <c r="J13" s="4"/>
      <c r="K13" s="4"/>
      <c r="L13" s="4"/>
      <c r="M13" s="4"/>
      <c r="N13" s="4"/>
      <c r="O13" s="4"/>
      <c r="P13" s="4"/>
    </row>
    <row r="14" spans="1:16" ht="45.75" hidden="1" customHeight="1" x14ac:dyDescent="0.2">
      <c r="A14" s="233" t="s">
        <v>3086</v>
      </c>
      <c r="B14" s="385" t="s">
        <v>3087</v>
      </c>
      <c r="C14" s="386"/>
      <c r="D14" s="4"/>
      <c r="E14" s="4"/>
      <c r="F14" s="4"/>
      <c r="G14" s="4"/>
      <c r="H14" s="4"/>
      <c r="I14" s="4"/>
      <c r="J14" s="4"/>
      <c r="K14" s="4"/>
      <c r="L14" s="4"/>
      <c r="M14" s="4"/>
      <c r="N14" s="4"/>
      <c r="O14" s="4"/>
      <c r="P14" s="4"/>
    </row>
    <row r="15" spans="1:16" ht="45.75" hidden="1" customHeight="1" x14ac:dyDescent="0.2">
      <c r="A15" s="233" t="s">
        <v>3088</v>
      </c>
      <c r="B15" s="385" t="s">
        <v>3089</v>
      </c>
      <c r="C15" s="386"/>
      <c r="D15" s="4"/>
      <c r="E15" s="4"/>
      <c r="F15" s="4"/>
      <c r="G15" s="4"/>
      <c r="H15" s="4"/>
      <c r="I15" s="4"/>
      <c r="J15" s="4"/>
      <c r="K15" s="4"/>
      <c r="L15" s="4"/>
      <c r="M15" s="4"/>
      <c r="N15" s="4"/>
      <c r="O15" s="4"/>
      <c r="P15" s="4"/>
    </row>
    <row r="16" spans="1:16" ht="51" hidden="1" customHeight="1" x14ac:dyDescent="0.2">
      <c r="A16" s="233" t="s">
        <v>3090</v>
      </c>
      <c r="B16" s="385" t="s">
        <v>3091</v>
      </c>
      <c r="C16" s="386"/>
      <c r="D16" s="4"/>
      <c r="E16" s="4"/>
      <c r="F16" s="4"/>
      <c r="G16" s="4"/>
      <c r="H16" s="4"/>
      <c r="I16" s="4"/>
      <c r="J16" s="4"/>
      <c r="K16" s="4"/>
      <c r="L16" s="4"/>
      <c r="M16" s="4"/>
      <c r="N16" s="4"/>
      <c r="O16" s="4"/>
      <c r="P16" s="4"/>
    </row>
    <row r="17" spans="1:16" ht="27.75" hidden="1" customHeight="1" x14ac:dyDescent="0.2">
      <c r="A17" s="233" t="s">
        <v>3092</v>
      </c>
      <c r="B17" s="385" t="s">
        <v>3093</v>
      </c>
      <c r="C17" s="386"/>
      <c r="D17" s="4"/>
      <c r="E17" s="4"/>
      <c r="F17" s="4"/>
      <c r="G17" s="4"/>
      <c r="H17" s="4"/>
      <c r="I17" s="4"/>
      <c r="J17" s="4"/>
      <c r="K17" s="4"/>
      <c r="L17" s="4"/>
      <c r="M17" s="4"/>
      <c r="N17" s="4"/>
      <c r="O17" s="4"/>
      <c r="P17" s="4"/>
    </row>
    <row r="18" spans="1:16" ht="27.75" hidden="1" customHeight="1" x14ac:dyDescent="0.2">
      <c r="A18" s="233" t="s">
        <v>3094</v>
      </c>
      <c r="B18" s="385" t="s">
        <v>3095</v>
      </c>
      <c r="C18" s="386"/>
      <c r="D18" s="4"/>
      <c r="E18" s="4"/>
      <c r="F18" s="4"/>
      <c r="G18" s="4"/>
      <c r="H18" s="4"/>
      <c r="I18" s="4"/>
      <c r="J18" s="4"/>
      <c r="K18" s="4"/>
      <c r="L18" s="4"/>
      <c r="M18" s="4"/>
      <c r="N18" s="4"/>
      <c r="O18" s="4"/>
      <c r="P18" s="4"/>
    </row>
    <row r="19" spans="1:16" ht="45" hidden="1" customHeight="1" x14ac:dyDescent="0.2">
      <c r="A19" s="233" t="s">
        <v>3094</v>
      </c>
      <c r="B19" s="385" t="s">
        <v>3096</v>
      </c>
      <c r="C19" s="386"/>
      <c r="D19" s="4"/>
      <c r="E19" s="4"/>
      <c r="F19" s="4"/>
      <c r="G19" s="4"/>
      <c r="H19" s="4"/>
      <c r="I19" s="4"/>
      <c r="J19" s="4"/>
      <c r="K19" s="4"/>
      <c r="L19" s="4"/>
      <c r="M19" s="4"/>
      <c r="N19" s="4"/>
      <c r="O19" s="4"/>
      <c r="P19" s="4"/>
    </row>
    <row r="20" spans="1:16" ht="45" hidden="1" customHeight="1" x14ac:dyDescent="0.2">
      <c r="A20" s="233" t="s">
        <v>3097</v>
      </c>
      <c r="B20" s="385" t="s">
        <v>3098</v>
      </c>
      <c r="C20" s="386"/>
      <c r="D20" s="4"/>
      <c r="E20" s="4"/>
      <c r="F20" s="4"/>
      <c r="G20" s="4"/>
      <c r="H20" s="4"/>
      <c r="I20" s="4"/>
      <c r="J20" s="4"/>
      <c r="K20" s="4"/>
      <c r="L20" s="4"/>
      <c r="M20" s="4"/>
      <c r="N20" s="4"/>
      <c r="O20" s="4"/>
      <c r="P20" s="4"/>
    </row>
    <row r="21" spans="1:16" ht="30" hidden="1" customHeight="1" x14ac:dyDescent="0.2">
      <c r="A21" s="233" t="s">
        <v>3099</v>
      </c>
      <c r="B21" s="385" t="s">
        <v>3100</v>
      </c>
      <c r="C21" s="386"/>
      <c r="D21" s="4"/>
      <c r="E21" s="4"/>
      <c r="F21" s="4"/>
      <c r="G21" s="4"/>
      <c r="H21" s="4"/>
      <c r="I21" s="4"/>
      <c r="J21" s="4"/>
      <c r="K21" s="4"/>
      <c r="L21" s="4"/>
      <c r="M21" s="4"/>
      <c r="N21" s="4"/>
      <c r="O21" s="4"/>
      <c r="P21" s="4"/>
    </row>
    <row r="22" spans="1:16" ht="30" hidden="1" customHeight="1" x14ac:dyDescent="0.2">
      <c r="A22" s="233" t="s">
        <v>3101</v>
      </c>
      <c r="B22" s="385" t="s">
        <v>3102</v>
      </c>
      <c r="C22" s="386"/>
      <c r="D22" s="4"/>
      <c r="E22" s="4"/>
      <c r="F22" s="4"/>
      <c r="G22" s="4"/>
      <c r="H22" s="4"/>
      <c r="I22" s="4"/>
      <c r="J22" s="4"/>
      <c r="K22" s="4"/>
      <c r="L22" s="4"/>
      <c r="M22" s="4"/>
      <c r="N22" s="4"/>
      <c r="O22" s="4"/>
      <c r="P22" s="4"/>
    </row>
    <row r="23" spans="1:16" ht="30" hidden="1" customHeight="1" x14ac:dyDescent="0.2">
      <c r="A23" s="233" t="s">
        <v>3103</v>
      </c>
      <c r="B23" s="385" t="s">
        <v>3104</v>
      </c>
      <c r="C23" s="386"/>
      <c r="D23" s="4"/>
      <c r="E23" s="4"/>
      <c r="F23" s="4"/>
      <c r="G23" s="4"/>
      <c r="H23" s="4"/>
      <c r="I23" s="4"/>
      <c r="J23" s="4"/>
      <c r="K23" s="4"/>
      <c r="L23" s="4"/>
      <c r="M23" s="4"/>
      <c r="N23" s="4"/>
      <c r="O23" s="4"/>
      <c r="P23" s="4"/>
    </row>
    <row r="24" spans="1:16" ht="30" hidden="1" customHeight="1" x14ac:dyDescent="0.2">
      <c r="A24" s="233" t="s">
        <v>3105</v>
      </c>
      <c r="B24" s="385" t="s">
        <v>3106</v>
      </c>
      <c r="C24" s="386"/>
      <c r="D24" s="4"/>
      <c r="E24" s="4"/>
      <c r="F24" s="4"/>
      <c r="G24" s="4"/>
      <c r="H24" s="4"/>
      <c r="I24" s="4"/>
      <c r="J24" s="4"/>
      <c r="K24" s="4"/>
      <c r="L24" s="4"/>
      <c r="M24" s="4"/>
      <c r="N24" s="4"/>
      <c r="O24" s="4"/>
      <c r="P24" s="4"/>
    </row>
    <row r="25" spans="1:16" ht="30" hidden="1" customHeight="1" x14ac:dyDescent="0.2">
      <c r="A25" s="233" t="s">
        <v>3107</v>
      </c>
      <c r="B25" s="385" t="s">
        <v>3108</v>
      </c>
      <c r="C25" s="386"/>
      <c r="D25" s="4"/>
      <c r="E25" s="4"/>
      <c r="F25" s="4"/>
      <c r="G25" s="4"/>
      <c r="H25" s="4"/>
      <c r="I25" s="4"/>
      <c r="J25" s="4"/>
      <c r="K25" s="4"/>
      <c r="L25" s="4"/>
      <c r="M25" s="4"/>
      <c r="N25" s="4"/>
      <c r="O25" s="4"/>
      <c r="P25" s="4"/>
    </row>
    <row r="26" spans="1:16" ht="30" hidden="1" customHeight="1" x14ac:dyDescent="0.2">
      <c r="A26" s="233" t="s">
        <v>3109</v>
      </c>
      <c r="B26" s="385" t="s">
        <v>3110</v>
      </c>
      <c r="C26" s="386"/>
      <c r="D26" s="4"/>
      <c r="E26" s="4"/>
      <c r="F26" s="4"/>
      <c r="G26" s="4"/>
      <c r="H26" s="4"/>
      <c r="I26" s="4"/>
      <c r="J26" s="4"/>
      <c r="K26" s="4"/>
      <c r="L26" s="4"/>
      <c r="M26" s="4"/>
      <c r="N26" s="4"/>
      <c r="O26" s="4"/>
      <c r="P26" s="4"/>
    </row>
    <row r="27" spans="1:16" ht="70.5" hidden="1" customHeight="1" x14ac:dyDescent="0.2">
      <c r="A27" s="233" t="s">
        <v>3111</v>
      </c>
      <c r="B27" s="385" t="s">
        <v>3112</v>
      </c>
      <c r="C27" s="386"/>
      <c r="D27" s="4"/>
      <c r="E27" s="4"/>
      <c r="F27" s="4"/>
      <c r="G27" s="4"/>
      <c r="H27" s="4"/>
      <c r="I27" s="4"/>
      <c r="J27" s="4"/>
      <c r="K27" s="4"/>
      <c r="L27" s="4"/>
      <c r="M27" s="4"/>
      <c r="N27" s="4"/>
      <c r="O27" s="4"/>
      <c r="P27" s="4"/>
    </row>
    <row r="28" spans="1:16" ht="48" hidden="1" customHeight="1" x14ac:dyDescent="0.2">
      <c r="A28" s="233" t="s">
        <v>3113</v>
      </c>
      <c r="B28" s="385" t="s">
        <v>3114</v>
      </c>
      <c r="C28" s="386"/>
      <c r="D28" s="4"/>
      <c r="E28" s="4"/>
      <c r="F28" s="4"/>
      <c r="G28" s="4"/>
      <c r="H28" s="4"/>
      <c r="I28" s="4"/>
      <c r="J28" s="4"/>
      <c r="K28" s="4"/>
      <c r="L28" s="4"/>
      <c r="M28" s="4"/>
      <c r="N28" s="4"/>
      <c r="O28" s="4"/>
      <c r="P28" s="4"/>
    </row>
    <row r="29" spans="1:16" ht="100.5" hidden="1" customHeight="1" x14ac:dyDescent="0.2">
      <c r="A29" s="233" t="s">
        <v>3115</v>
      </c>
      <c r="B29" s="385" t="s">
        <v>3116</v>
      </c>
      <c r="C29" s="386"/>
      <c r="D29" s="4"/>
      <c r="E29" s="4"/>
      <c r="F29" s="4"/>
      <c r="G29" s="4"/>
      <c r="H29" s="4"/>
      <c r="I29" s="4"/>
      <c r="J29" s="4"/>
      <c r="K29" s="4"/>
      <c r="L29" s="4"/>
      <c r="M29" s="4"/>
      <c r="N29" s="4"/>
      <c r="O29" s="4"/>
      <c r="P29" s="4"/>
    </row>
    <row r="30" spans="1:16" ht="45" hidden="1" customHeight="1" x14ac:dyDescent="0.2">
      <c r="A30" s="233" t="s">
        <v>3117</v>
      </c>
      <c r="B30" s="385" t="s">
        <v>3118</v>
      </c>
      <c r="C30" s="386"/>
      <c r="D30" s="4"/>
      <c r="E30" s="4"/>
      <c r="F30" s="4"/>
      <c r="G30" s="4"/>
      <c r="H30" s="4"/>
      <c r="I30" s="4"/>
      <c r="J30" s="4"/>
      <c r="K30" s="4"/>
      <c r="L30" s="4"/>
      <c r="M30" s="4"/>
      <c r="N30" s="4"/>
      <c r="O30" s="4"/>
      <c r="P30" s="4"/>
    </row>
    <row r="31" spans="1:16" ht="45" hidden="1" customHeight="1" x14ac:dyDescent="0.2">
      <c r="A31" s="233" t="s">
        <v>3119</v>
      </c>
      <c r="B31" s="385" t="s">
        <v>3120</v>
      </c>
      <c r="C31" s="386"/>
      <c r="D31" s="4"/>
      <c r="E31" s="4"/>
      <c r="F31" s="4"/>
      <c r="G31" s="4"/>
      <c r="H31" s="4"/>
      <c r="I31" s="4"/>
      <c r="J31" s="4"/>
      <c r="K31" s="4"/>
      <c r="L31" s="4"/>
      <c r="M31" s="4"/>
      <c r="N31" s="4"/>
      <c r="O31" s="4"/>
      <c r="P31" s="4"/>
    </row>
    <row r="32" spans="1:16" ht="45" hidden="1" customHeight="1" x14ac:dyDescent="0.2">
      <c r="A32" s="233" t="s">
        <v>3121</v>
      </c>
      <c r="B32" s="385" t="s">
        <v>3122</v>
      </c>
      <c r="C32" s="386"/>
      <c r="D32" s="4"/>
      <c r="E32" s="4"/>
      <c r="F32" s="4"/>
      <c r="G32" s="4"/>
      <c r="H32" s="4"/>
      <c r="I32" s="4"/>
      <c r="J32" s="4"/>
      <c r="K32" s="4"/>
      <c r="L32" s="4"/>
      <c r="M32" s="4"/>
      <c r="N32" s="4"/>
      <c r="O32" s="4"/>
      <c r="P32" s="4"/>
    </row>
    <row r="33" spans="1:16" ht="72" hidden="1" customHeight="1" x14ac:dyDescent="0.2">
      <c r="A33" s="233" t="s">
        <v>3123</v>
      </c>
      <c r="B33" s="385" t="s">
        <v>3124</v>
      </c>
      <c r="C33" s="386"/>
      <c r="D33" s="4"/>
      <c r="E33" s="4"/>
      <c r="F33" s="4"/>
      <c r="G33" s="4"/>
      <c r="H33" s="4"/>
      <c r="I33" s="4"/>
      <c r="J33" s="4"/>
      <c r="K33" s="4"/>
      <c r="L33" s="4"/>
      <c r="M33" s="4"/>
      <c r="N33" s="4"/>
      <c r="O33" s="4"/>
      <c r="P33" s="4"/>
    </row>
    <row r="34" spans="1:16" ht="79.5" hidden="1" customHeight="1" x14ac:dyDescent="0.2">
      <c r="A34" s="233" t="s">
        <v>3125</v>
      </c>
      <c r="B34" s="385" t="s">
        <v>3126</v>
      </c>
      <c r="C34" s="386"/>
      <c r="D34" s="4"/>
      <c r="E34" s="4"/>
      <c r="F34" s="4"/>
      <c r="G34" s="4"/>
      <c r="H34" s="4"/>
      <c r="I34" s="4"/>
      <c r="J34" s="4"/>
      <c r="K34" s="4"/>
      <c r="L34" s="4"/>
      <c r="M34" s="4"/>
      <c r="N34" s="4"/>
      <c r="O34" s="4"/>
      <c r="P34" s="4"/>
    </row>
    <row r="35" spans="1:16" ht="70.5" hidden="1" customHeight="1" x14ac:dyDescent="0.2">
      <c r="A35" s="233" t="s">
        <v>3127</v>
      </c>
      <c r="B35" s="385" t="s">
        <v>3128</v>
      </c>
      <c r="C35" s="386"/>
      <c r="D35" s="4"/>
      <c r="E35" s="4"/>
      <c r="F35" s="4"/>
      <c r="G35" s="4"/>
      <c r="H35" s="4"/>
      <c r="I35" s="4"/>
      <c r="J35" s="4"/>
      <c r="K35" s="4"/>
      <c r="L35" s="4"/>
      <c r="M35" s="4"/>
      <c r="N35" s="4"/>
      <c r="O35" s="4"/>
      <c r="P35" s="4"/>
    </row>
    <row r="36" spans="1:16" ht="45.75" hidden="1" customHeight="1" x14ac:dyDescent="0.2">
      <c r="A36" s="233" t="s">
        <v>3129</v>
      </c>
      <c r="B36" s="385" t="s">
        <v>3130</v>
      </c>
      <c r="C36" s="386"/>
      <c r="D36" s="4"/>
      <c r="E36" s="4"/>
      <c r="F36" s="4"/>
      <c r="G36" s="4"/>
      <c r="H36" s="4"/>
      <c r="I36" s="4"/>
      <c r="J36" s="4"/>
      <c r="K36" s="4"/>
      <c r="L36" s="4"/>
      <c r="M36" s="4"/>
      <c r="N36" s="4"/>
      <c r="O36" s="4"/>
      <c r="P36" s="4"/>
    </row>
    <row r="37" spans="1:16" ht="54.75" hidden="1" customHeight="1" x14ac:dyDescent="0.2">
      <c r="A37" s="233" t="s">
        <v>3131</v>
      </c>
      <c r="B37" s="385" t="s">
        <v>3132</v>
      </c>
      <c r="C37" s="386"/>
      <c r="D37" s="4"/>
      <c r="E37" s="4"/>
      <c r="F37" s="4"/>
      <c r="G37" s="4"/>
      <c r="H37" s="4"/>
      <c r="I37" s="4"/>
      <c r="J37" s="4"/>
      <c r="K37" s="4"/>
      <c r="L37" s="4"/>
      <c r="M37" s="4"/>
      <c r="N37" s="4"/>
      <c r="O37" s="4"/>
      <c r="P37" s="4"/>
    </row>
    <row r="38" spans="1:16" ht="37.5" hidden="1" customHeight="1" x14ac:dyDescent="0.2">
      <c r="A38" s="233" t="s">
        <v>3133</v>
      </c>
      <c r="B38" s="385" t="s">
        <v>3134</v>
      </c>
      <c r="C38" s="386"/>
      <c r="D38" s="4"/>
      <c r="E38" s="4"/>
      <c r="F38" s="4"/>
      <c r="G38" s="4"/>
      <c r="H38" s="4"/>
      <c r="I38" s="4"/>
      <c r="J38" s="4"/>
      <c r="K38" s="4"/>
      <c r="L38" s="4"/>
      <c r="M38" s="4"/>
      <c r="N38" s="4"/>
      <c r="O38" s="4"/>
      <c r="P38" s="4"/>
    </row>
    <row r="39" spans="1:16" ht="61.5" hidden="1" customHeight="1" x14ac:dyDescent="0.2">
      <c r="A39" s="233" t="s">
        <v>3135</v>
      </c>
      <c r="B39" s="385" t="s">
        <v>3136</v>
      </c>
      <c r="C39" s="386"/>
      <c r="D39" s="4"/>
      <c r="E39" s="4"/>
      <c r="F39" s="4"/>
      <c r="G39" s="4"/>
      <c r="H39" s="4"/>
      <c r="I39" s="4"/>
      <c r="J39" s="4"/>
      <c r="K39" s="4"/>
      <c r="L39" s="4"/>
      <c r="M39" s="4"/>
      <c r="N39" s="4"/>
      <c r="O39" s="4"/>
      <c r="P39" s="4"/>
    </row>
    <row r="40" spans="1:16" ht="53.25" hidden="1" customHeight="1" x14ac:dyDescent="0.2">
      <c r="A40" s="233" t="s">
        <v>3137</v>
      </c>
      <c r="B40" s="385" t="s">
        <v>3138</v>
      </c>
      <c r="C40" s="386"/>
      <c r="D40" s="4"/>
      <c r="E40" s="4"/>
      <c r="F40" s="4"/>
      <c r="G40" s="4"/>
      <c r="H40" s="4"/>
      <c r="I40" s="4"/>
      <c r="J40" s="4"/>
      <c r="K40" s="4"/>
      <c r="L40" s="4"/>
      <c r="M40" s="4"/>
      <c r="N40" s="4"/>
      <c r="O40" s="4"/>
      <c r="P40" s="4"/>
    </row>
    <row r="41" spans="1:16" ht="73.5" hidden="1" customHeight="1" x14ac:dyDescent="0.2">
      <c r="A41" s="233" t="s">
        <v>3139</v>
      </c>
      <c r="B41" s="385" t="s">
        <v>3140</v>
      </c>
      <c r="C41" s="386"/>
      <c r="D41" s="4"/>
      <c r="E41" s="4"/>
      <c r="F41" s="4"/>
      <c r="G41" s="4"/>
      <c r="H41" s="4"/>
      <c r="I41" s="4"/>
      <c r="J41" s="4"/>
      <c r="K41" s="4"/>
      <c r="L41" s="4"/>
      <c r="M41" s="4"/>
      <c r="N41" s="4"/>
      <c r="O41" s="4"/>
      <c r="P41" s="4"/>
    </row>
    <row r="42" spans="1:16" ht="57.75" hidden="1" customHeight="1" x14ac:dyDescent="0.2">
      <c r="A42" s="233" t="s">
        <v>3141</v>
      </c>
      <c r="B42" s="385" t="s">
        <v>3142</v>
      </c>
      <c r="C42" s="386"/>
      <c r="D42" s="4"/>
      <c r="E42" s="4"/>
      <c r="F42" s="4"/>
      <c r="G42" s="4"/>
      <c r="H42" s="4"/>
      <c r="I42" s="4"/>
      <c r="J42" s="4"/>
      <c r="K42" s="4"/>
      <c r="L42" s="4"/>
      <c r="M42" s="4"/>
      <c r="N42" s="4"/>
      <c r="O42" s="4"/>
      <c r="P42" s="4"/>
    </row>
    <row r="43" spans="1:16" ht="84" hidden="1" customHeight="1" x14ac:dyDescent="0.2">
      <c r="A43" s="233" t="s">
        <v>3143</v>
      </c>
      <c r="B43" s="385" t="s">
        <v>3144</v>
      </c>
      <c r="C43" s="386"/>
      <c r="D43" s="4"/>
      <c r="E43" s="4"/>
      <c r="F43" s="4"/>
      <c r="G43" s="4"/>
      <c r="H43" s="4"/>
      <c r="I43" s="4"/>
      <c r="J43" s="4"/>
      <c r="K43" s="4"/>
      <c r="L43" s="4"/>
      <c r="M43" s="4"/>
      <c r="N43" s="4"/>
      <c r="O43" s="4"/>
      <c r="P43" s="4"/>
    </row>
    <row r="44" spans="1:16" ht="48" hidden="1" customHeight="1" x14ac:dyDescent="0.2">
      <c r="A44" s="233" t="s">
        <v>3145</v>
      </c>
      <c r="B44" s="385" t="s">
        <v>3146</v>
      </c>
      <c r="C44" s="386"/>
      <c r="D44" s="4"/>
      <c r="E44" s="4"/>
      <c r="F44" s="4"/>
      <c r="G44" s="4"/>
      <c r="H44" s="4"/>
      <c r="I44" s="4"/>
      <c r="J44" s="4"/>
      <c r="K44" s="4"/>
      <c r="L44" s="4"/>
      <c r="M44" s="4"/>
      <c r="N44" s="4"/>
      <c r="O44" s="4"/>
      <c r="P44" s="4"/>
    </row>
    <row r="45" spans="1:16" ht="57" hidden="1" customHeight="1" x14ac:dyDescent="0.2">
      <c r="A45" s="233" t="s">
        <v>3147</v>
      </c>
      <c r="B45" s="385" t="s">
        <v>3148</v>
      </c>
      <c r="C45" s="386"/>
      <c r="D45" s="4"/>
      <c r="E45" s="4"/>
      <c r="F45" s="4"/>
      <c r="G45" s="4"/>
      <c r="H45" s="4"/>
      <c r="I45" s="4"/>
      <c r="J45" s="4"/>
      <c r="K45" s="4"/>
      <c r="L45" s="4"/>
      <c r="M45" s="4"/>
      <c r="N45" s="4"/>
      <c r="O45" s="4"/>
      <c r="P45" s="4"/>
    </row>
    <row r="46" spans="1:16" ht="73.5" hidden="1" customHeight="1" x14ac:dyDescent="0.2">
      <c r="A46" s="233" t="s">
        <v>3149</v>
      </c>
      <c r="B46" s="396" t="s">
        <v>3150</v>
      </c>
      <c r="C46" s="386"/>
      <c r="D46" s="4"/>
      <c r="E46" s="4"/>
      <c r="F46" s="4"/>
      <c r="G46" s="4"/>
      <c r="H46" s="4"/>
      <c r="I46" s="4"/>
      <c r="J46" s="4"/>
      <c r="K46" s="4"/>
      <c r="L46" s="4"/>
      <c r="M46" s="4"/>
      <c r="N46" s="4"/>
      <c r="O46" s="4"/>
      <c r="P46" s="4"/>
    </row>
    <row r="47" spans="1:16" ht="66" hidden="1" customHeight="1" x14ac:dyDescent="0.2">
      <c r="A47" s="38" t="s">
        <v>3151</v>
      </c>
      <c r="B47" s="397" t="s">
        <v>3152</v>
      </c>
      <c r="C47" s="397"/>
      <c r="D47" s="4"/>
      <c r="E47" s="4"/>
      <c r="F47" s="4"/>
      <c r="G47" s="4"/>
      <c r="H47" s="4"/>
      <c r="I47" s="4"/>
      <c r="J47" s="4"/>
      <c r="K47" s="4"/>
      <c r="L47" s="4"/>
      <c r="M47" s="4"/>
      <c r="N47" s="4"/>
      <c r="O47" s="4"/>
      <c r="P47" s="4"/>
    </row>
    <row r="48" spans="1:16" ht="123.75" customHeight="1" x14ac:dyDescent="0.2">
      <c r="A48" s="201" t="s">
        <v>3153</v>
      </c>
      <c r="B48" s="395" t="s">
        <v>3154</v>
      </c>
      <c r="C48" s="394"/>
      <c r="D48" s="4"/>
      <c r="E48" s="4"/>
      <c r="F48" s="4"/>
      <c r="G48" s="4"/>
      <c r="H48" s="4"/>
      <c r="I48" s="4"/>
      <c r="J48" s="4"/>
      <c r="K48" s="4"/>
      <c r="L48" s="4"/>
      <c r="M48" s="4"/>
      <c r="N48" s="4"/>
      <c r="O48" s="4"/>
      <c r="P48" s="4"/>
    </row>
    <row r="49" spans="1:16" ht="34.5" customHeight="1" x14ac:dyDescent="0.2">
      <c r="A49" s="201" t="s">
        <v>3155</v>
      </c>
      <c r="B49" s="393" t="s">
        <v>3156</v>
      </c>
      <c r="C49" s="394"/>
      <c r="D49" s="4"/>
      <c r="E49" s="4"/>
      <c r="F49" s="4"/>
      <c r="G49" s="4"/>
      <c r="H49" s="4"/>
      <c r="I49" s="4"/>
      <c r="J49" s="4"/>
      <c r="K49" s="4"/>
      <c r="L49" s="4"/>
      <c r="M49" s="4"/>
      <c r="N49" s="4"/>
      <c r="O49" s="4"/>
      <c r="P49" s="4"/>
    </row>
    <row r="50" spans="1:16" ht="34.5" customHeight="1" x14ac:dyDescent="0.2">
      <c r="A50" s="201" t="s">
        <v>3157</v>
      </c>
      <c r="B50" s="393" t="s">
        <v>3158</v>
      </c>
      <c r="C50" s="394"/>
      <c r="D50" s="4"/>
      <c r="E50" s="4"/>
      <c r="F50" s="4"/>
      <c r="G50" s="4"/>
      <c r="H50" s="4"/>
      <c r="I50" s="4"/>
      <c r="J50" s="4"/>
      <c r="K50" s="4"/>
      <c r="L50" s="4"/>
      <c r="M50" s="4"/>
      <c r="N50" s="4"/>
      <c r="O50" s="4"/>
      <c r="P50" s="4"/>
    </row>
    <row r="51" spans="1:16" ht="31.5" customHeight="1" x14ac:dyDescent="0.2">
      <c r="A51" s="234" t="s">
        <v>3159</v>
      </c>
      <c r="B51" s="385" t="s">
        <v>3160</v>
      </c>
      <c r="C51" s="386"/>
      <c r="D51" s="4"/>
      <c r="E51" s="4"/>
      <c r="F51" s="4"/>
      <c r="G51" s="4"/>
      <c r="H51" s="4"/>
      <c r="I51" s="4"/>
      <c r="J51" s="4"/>
      <c r="K51" s="4"/>
      <c r="L51" s="4"/>
      <c r="M51" s="4"/>
      <c r="N51" s="4"/>
      <c r="O51" s="4"/>
      <c r="P51" s="4"/>
    </row>
    <row r="52" spans="1:16" ht="31.5" customHeight="1" x14ac:dyDescent="0.2">
      <c r="A52" s="234" t="s">
        <v>3161</v>
      </c>
      <c r="B52" s="385" t="s">
        <v>3162</v>
      </c>
      <c r="C52" s="386"/>
      <c r="D52" s="4"/>
      <c r="E52" s="4"/>
      <c r="F52" s="4"/>
      <c r="G52" s="4"/>
      <c r="H52" s="4"/>
      <c r="I52" s="4"/>
      <c r="J52" s="4"/>
      <c r="K52" s="4"/>
      <c r="L52" s="4"/>
      <c r="M52" s="4"/>
      <c r="N52" s="4"/>
      <c r="O52" s="4"/>
      <c r="P52" s="4"/>
    </row>
    <row r="53" spans="1:16" ht="31.5" customHeight="1" x14ac:dyDescent="0.2">
      <c r="A53" s="234" t="s">
        <v>3163</v>
      </c>
      <c r="B53" s="398" t="s">
        <v>3164</v>
      </c>
      <c r="C53" s="399"/>
      <c r="D53" s="4"/>
      <c r="E53" s="4"/>
      <c r="F53" s="4"/>
      <c r="G53" s="4"/>
      <c r="H53" s="4"/>
      <c r="I53" s="4"/>
      <c r="J53" s="4"/>
      <c r="K53" s="4"/>
      <c r="L53" s="4"/>
      <c r="M53" s="4"/>
      <c r="N53" s="4"/>
      <c r="O53" s="4"/>
      <c r="P53" s="4"/>
    </row>
    <row r="54" spans="1:16" ht="31.5" customHeight="1" x14ac:dyDescent="0.2">
      <c r="A54" s="234" t="s">
        <v>3165</v>
      </c>
      <c r="B54" s="398" t="s">
        <v>3166</v>
      </c>
      <c r="C54" s="399"/>
      <c r="D54" s="4"/>
      <c r="E54" s="4"/>
      <c r="F54" s="4"/>
      <c r="G54" s="4"/>
      <c r="H54" s="4"/>
      <c r="I54" s="4"/>
      <c r="J54" s="4"/>
      <c r="K54" s="4"/>
      <c r="L54" s="4"/>
      <c r="M54" s="4"/>
      <c r="N54" s="4"/>
      <c r="O54" s="4"/>
      <c r="P54" s="4"/>
    </row>
    <row r="55" spans="1:16" ht="54.6" customHeight="1" x14ac:dyDescent="0.2">
      <c r="A55" s="234" t="s">
        <v>3167</v>
      </c>
      <c r="B55" s="398" t="s">
        <v>3168</v>
      </c>
      <c r="C55" s="399"/>
      <c r="D55" s="4"/>
      <c r="E55" s="4"/>
      <c r="F55" s="4"/>
      <c r="G55" s="4"/>
      <c r="H55" s="4"/>
      <c r="I55" s="4"/>
      <c r="J55" s="4"/>
      <c r="K55" s="4"/>
      <c r="L55" s="4"/>
      <c r="M55" s="4"/>
      <c r="N55" s="4"/>
      <c r="O55" s="4"/>
      <c r="P55" s="4"/>
    </row>
    <row r="56" spans="1:16" ht="54.6" customHeight="1" x14ac:dyDescent="0.2">
      <c r="A56" s="234" t="s">
        <v>3169</v>
      </c>
      <c r="B56" s="398" t="s">
        <v>3170</v>
      </c>
      <c r="C56" s="399"/>
      <c r="D56" s="4"/>
      <c r="E56" s="4"/>
      <c r="F56" s="4"/>
      <c r="G56" s="4"/>
      <c r="H56" s="4"/>
      <c r="I56" s="4"/>
      <c r="J56" s="4"/>
      <c r="K56" s="4"/>
      <c r="L56" s="4"/>
      <c r="M56" s="4"/>
      <c r="N56" s="4"/>
      <c r="O56" s="4"/>
      <c r="P56" s="4"/>
    </row>
    <row r="57" spans="1:16" ht="54" customHeight="1" x14ac:dyDescent="0.2">
      <c r="A57" s="234" t="s">
        <v>3171</v>
      </c>
      <c r="B57" s="398" t="s">
        <v>3172</v>
      </c>
      <c r="C57" s="399"/>
      <c r="D57" s="4"/>
      <c r="E57" s="4"/>
      <c r="F57" s="4"/>
      <c r="G57" s="4"/>
      <c r="H57" s="4"/>
      <c r="I57" s="4"/>
      <c r="J57" s="4"/>
      <c r="K57" s="4"/>
      <c r="L57" s="4"/>
      <c r="M57" s="4"/>
      <c r="N57" s="4"/>
      <c r="O57" s="4"/>
      <c r="P57" s="4"/>
    </row>
    <row r="58" spans="1:16" ht="31.15" customHeight="1" x14ac:dyDescent="0.2">
      <c r="A58" s="293" t="s">
        <v>3411</v>
      </c>
      <c r="B58" s="391" t="s">
        <v>3412</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4"/>
  <sheetViews>
    <sheetView showGridLines="0" tabSelected="1"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19</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24" t="s">
        <v>20</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30015</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53" t="s">
        <v>3221</v>
      </c>
      <c r="F7" s="326" t="s">
        <v>24</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53"/>
      <c r="F8" s="328" t="s">
        <v>26</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27</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22</v>
      </c>
      <c r="D10" s="239"/>
      <c r="E10" s="353"/>
      <c r="F10" s="328" t="s">
        <v>30</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31</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53"/>
      <c r="F12" s="350" t="s">
        <v>3488</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33" t="s">
        <v>34</v>
      </c>
      <c r="C15" s="354"/>
      <c r="D15" s="354"/>
      <c r="E15" s="354"/>
      <c r="F15" s="335"/>
      <c r="G15" s="200" t="s">
        <v>35</v>
      </c>
      <c r="H15" s="285" t="s">
        <v>42</v>
      </c>
      <c r="I15" s="286" t="s">
        <v>43</v>
      </c>
      <c r="J15" s="4"/>
      <c r="K15" s="4"/>
      <c r="L15" s="4"/>
      <c r="M15" s="4"/>
      <c r="N15" s="4"/>
      <c r="O15" s="4"/>
      <c r="P15" s="4"/>
      <c r="Q15" s="4"/>
      <c r="R15" s="4"/>
      <c r="S15" s="4"/>
      <c r="T15" s="4"/>
      <c r="U15" s="4"/>
      <c r="V15" s="4"/>
      <c r="W15" s="4"/>
    </row>
    <row r="16" spans="1:23" ht="12.75" customHeight="1" x14ac:dyDescent="0.2">
      <c r="A16" s="330" t="s">
        <v>24</v>
      </c>
      <c r="B16" s="349" t="str">
        <f>'PR-RAS'!B6</f>
        <v>PRIHODI POSLOVANJA (šifre 61+62+63+64+65+66+67+68)</v>
      </c>
      <c r="C16" s="345"/>
      <c r="D16" s="345"/>
      <c r="E16" s="345"/>
      <c r="F16" s="346"/>
      <c r="G16" s="27" t="str">
        <f>'PR-RAS'!C6</f>
        <v>6</v>
      </c>
      <c r="H16" s="298">
        <f>'PR-RAS'!D6</f>
        <v>2330798.7499999995</v>
      </c>
      <c r="I16" s="298">
        <f>'PR-RAS'!E6</f>
        <v>2846256.24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1378360.8999999997</v>
      </c>
      <c r="I17" s="298">
        <f>'PR-RAS'!E152</f>
        <v>3026169.26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2533342.58</v>
      </c>
      <c r="I18" s="298">
        <f>'PR-RAS'!E649</f>
        <v>2285606.9400000009</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33" t="s">
        <v>34</v>
      </c>
      <c r="C20" s="334"/>
      <c r="D20" s="334"/>
      <c r="E20" s="334"/>
      <c r="F20" s="335"/>
      <c r="G20" s="200" t="s">
        <v>35</v>
      </c>
      <c r="H20" s="285" t="s">
        <v>1836</v>
      </c>
      <c r="I20" s="286" t="s">
        <v>1837</v>
      </c>
      <c r="J20" s="4"/>
      <c r="K20" s="4"/>
      <c r="L20" s="4"/>
      <c r="M20" s="4"/>
      <c r="N20" s="4"/>
      <c r="O20" s="4"/>
      <c r="P20" s="4"/>
      <c r="Q20" s="4"/>
      <c r="R20" s="4"/>
      <c r="S20" s="4"/>
      <c r="T20" s="4"/>
      <c r="U20" s="4"/>
      <c r="V20" s="4"/>
      <c r="W20" s="4"/>
    </row>
    <row r="21" spans="1:23" ht="12.75" customHeight="1" x14ac:dyDescent="0.2">
      <c r="A21" s="330" t="s">
        <v>26</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33" t="s">
        <v>34</v>
      </c>
      <c r="C25" s="334"/>
      <c r="D25" s="334"/>
      <c r="E25" s="334"/>
      <c r="F25" s="335"/>
      <c r="G25" s="200" t="s">
        <v>35</v>
      </c>
      <c r="H25" s="285" t="s">
        <v>42</v>
      </c>
      <c r="I25" s="286" t="s">
        <v>43</v>
      </c>
      <c r="J25" s="4"/>
      <c r="K25" s="4"/>
      <c r="L25" s="4"/>
      <c r="M25" s="4"/>
      <c r="N25" s="4"/>
      <c r="O25" s="4"/>
      <c r="P25" s="4"/>
      <c r="Q25" s="4"/>
      <c r="R25" s="4"/>
      <c r="S25" s="4"/>
      <c r="T25" s="4"/>
      <c r="U25" s="4"/>
      <c r="V25" s="4"/>
      <c r="W25" s="4"/>
    </row>
    <row r="26" spans="1:23" ht="12.75" customHeight="1" x14ac:dyDescent="0.2">
      <c r="A26" s="330" t="s">
        <v>36</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33" t="s">
        <v>34</v>
      </c>
      <c r="C31" s="334"/>
      <c r="D31" s="334"/>
      <c r="E31" s="334"/>
      <c r="F31" s="335"/>
      <c r="G31" s="200" t="s">
        <v>35</v>
      </c>
      <c r="H31" s="285" t="s">
        <v>2586</v>
      </c>
      <c r="I31" s="286" t="s">
        <v>2587</v>
      </c>
      <c r="J31" s="4"/>
      <c r="K31" s="4"/>
      <c r="L31" s="4"/>
      <c r="M31" s="4"/>
      <c r="N31" s="4"/>
      <c r="O31" s="4"/>
      <c r="P31" s="4"/>
      <c r="Q31" s="4"/>
      <c r="R31" s="4"/>
      <c r="S31" s="4"/>
      <c r="T31" s="4"/>
      <c r="U31" s="4"/>
      <c r="V31" s="4"/>
      <c r="W31" s="4"/>
    </row>
    <row r="32" spans="1:23" ht="12.75" customHeight="1" x14ac:dyDescent="0.2">
      <c r="A32" s="330" t="s">
        <v>30</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33" t="s">
        <v>34</v>
      </c>
      <c r="C36" s="334"/>
      <c r="D36" s="334"/>
      <c r="E36" s="334"/>
      <c r="F36" s="335"/>
      <c r="G36" s="200" t="s">
        <v>35</v>
      </c>
      <c r="H36" s="285" t="s">
        <v>1836</v>
      </c>
      <c r="I36" s="286" t="s">
        <v>1821</v>
      </c>
      <c r="J36" s="4"/>
      <c r="K36" s="4"/>
      <c r="L36" s="4"/>
      <c r="M36" s="4"/>
      <c r="N36" s="4"/>
      <c r="O36" s="4"/>
      <c r="P36" s="4"/>
      <c r="Q36" s="4"/>
      <c r="R36" s="4"/>
      <c r="S36" s="4"/>
      <c r="T36" s="4"/>
      <c r="U36" s="4"/>
      <c r="V36" s="4"/>
      <c r="W36" s="4"/>
    </row>
    <row r="37" spans="1:23" ht="12.75" customHeight="1" x14ac:dyDescent="0.2">
      <c r="A37" s="330" t="s">
        <v>31</v>
      </c>
      <c r="B37" s="349" t="str">
        <f>OBVEZE!B5</f>
        <v>Stanje obveza 1. siječnja (=stanju obveza iz Izvještaja o obvezama na 31. prosinca prethodne godine)</v>
      </c>
      <c r="C37" s="345"/>
      <c r="D37" s="345"/>
      <c r="E37" s="345"/>
      <c r="F37" s="346"/>
      <c r="G37" s="125" t="str">
        <f>OBVEZE!C5</f>
        <v>V001</v>
      </c>
      <c r="H37" s="298">
        <f>OBVEZE!D5</f>
        <v>262590.92</v>
      </c>
      <c r="I37" s="298" t="s">
        <v>37</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37</v>
      </c>
      <c r="I38" s="298">
        <f>OBVEZE!D44</f>
        <v>245347.83999999939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37</v>
      </c>
      <c r="I39" s="298">
        <f>OBVEZE!D45</f>
        <v>168983.72</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37</v>
      </c>
      <c r="I40" s="299">
        <f>OBVEZE!D104</f>
        <v>76364.12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3385</v>
      </c>
      <c r="F43" s="336"/>
      <c r="G43" s="242"/>
      <c r="H43" s="337" t="s">
        <v>3173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opLeftCell="A443" zoomScaleNormal="100" workbookViewId="0">
      <selection activeCell="E660" sqref="E6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c r="C1" s="288" t="s">
        <v>28</v>
      </c>
      <c r="D1" s="290"/>
      <c r="E1" s="289" t="s">
        <v>39</v>
      </c>
      <c r="F1" s="291"/>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2330798.7499999995</v>
      </c>
      <c r="E6" s="59">
        <f>E7+E43+E49+E82+E106+E125+E134+E140</f>
        <v>2846256.24</v>
      </c>
      <c r="F6" s="44">
        <f t="shared" ref="F6:F132" si="0">IF(D6&lt;&gt;0,IF(E6/D6&gt;=100,"&gt;&gt;100",E6/D6*100),"-")</f>
        <v>122.11505776721397</v>
      </c>
    </row>
    <row r="7" spans="1:24" ht="12.75" customHeight="1" x14ac:dyDescent="0.2">
      <c r="A7" s="62">
        <v>61</v>
      </c>
      <c r="B7" s="228" t="s">
        <v>48</v>
      </c>
      <c r="C7" s="267" t="s">
        <v>49</v>
      </c>
      <c r="D7" s="59">
        <f>D8+D17+D23+D29+D36+D39</f>
        <v>1576244.6400000001</v>
      </c>
      <c r="E7" s="59">
        <f>E8+E17+E23+E29+E36+E39</f>
        <v>1942267.9200000002</v>
      </c>
      <c r="F7" s="44">
        <f t="shared" si="0"/>
        <v>123.2212228172906</v>
      </c>
    </row>
    <row r="8" spans="1:24" ht="12.75" customHeight="1" x14ac:dyDescent="0.2">
      <c r="A8" s="62">
        <v>611</v>
      </c>
      <c r="B8" s="228" t="s">
        <v>3480</v>
      </c>
      <c r="C8" s="267" t="s">
        <v>50</v>
      </c>
      <c r="D8" s="59">
        <f>SUM(D9:D14)-D15-D16</f>
        <v>1568855.3</v>
      </c>
      <c r="E8" s="59">
        <f t="shared" ref="E8" si="1">SUM(E9:E14)-E15-E16</f>
        <v>1924988.5800000003</v>
      </c>
      <c r="F8" s="44">
        <f t="shared" si="0"/>
        <v>122.70019931092435</v>
      </c>
    </row>
    <row r="9" spans="1:24" ht="12.75" customHeight="1" x14ac:dyDescent="0.2">
      <c r="A9" s="62">
        <v>6111</v>
      </c>
      <c r="B9" s="64" t="s">
        <v>3479</v>
      </c>
      <c r="C9" s="267" t="s">
        <v>51</v>
      </c>
      <c r="D9" s="193">
        <v>1568855.3</v>
      </c>
      <c r="E9" s="193">
        <v>2180538.39</v>
      </c>
      <c r="F9" s="44">
        <f t="shared" si="0"/>
        <v>138.98913366962523</v>
      </c>
    </row>
    <row r="10" spans="1:24" ht="12.75" customHeight="1" x14ac:dyDescent="0.2">
      <c r="A10" s="62">
        <v>6112</v>
      </c>
      <c r="B10" s="64" t="s">
        <v>3478</v>
      </c>
      <c r="C10" s="267" t="s">
        <v>52</v>
      </c>
      <c r="D10" s="193"/>
      <c r="E10" s="193">
        <v>79613.36</v>
      </c>
      <c r="F10" s="44" t="str">
        <f t="shared" si="0"/>
        <v>-</v>
      </c>
    </row>
    <row r="11" spans="1:24" ht="12.75" customHeight="1" x14ac:dyDescent="0.2">
      <c r="A11" s="62">
        <v>6113</v>
      </c>
      <c r="B11" s="64" t="s">
        <v>3477</v>
      </c>
      <c r="C11" s="267" t="s">
        <v>53</v>
      </c>
      <c r="D11" s="193"/>
      <c r="E11" s="193">
        <v>21520.87</v>
      </c>
      <c r="F11" s="44" t="str">
        <f t="shared" si="0"/>
        <v>-</v>
      </c>
    </row>
    <row r="12" spans="1:24" ht="12.75" customHeight="1" x14ac:dyDescent="0.2">
      <c r="A12" s="62">
        <v>6114</v>
      </c>
      <c r="B12" s="64" t="s">
        <v>3476</v>
      </c>
      <c r="C12" s="267" t="s">
        <v>54</v>
      </c>
      <c r="D12" s="193"/>
      <c r="E12" s="193">
        <v>13333.62</v>
      </c>
      <c r="F12" s="44" t="str">
        <f t="shared" si="0"/>
        <v>-</v>
      </c>
    </row>
    <row r="13" spans="1:24" ht="12.75" customHeight="1" x14ac:dyDescent="0.2">
      <c r="A13" s="62">
        <v>6115</v>
      </c>
      <c r="B13" s="64" t="s">
        <v>3475</v>
      </c>
      <c r="C13" s="267" t="s">
        <v>55</v>
      </c>
      <c r="D13" s="193"/>
      <c r="E13" s="193">
        <v>57147.56</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c r="E15" s="193">
        <v>427165.22</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4959.57</v>
      </c>
      <c r="E23" s="59">
        <f t="shared" si="3"/>
        <v>13648.44</v>
      </c>
      <c r="F23" s="44">
        <f t="shared" si="0"/>
        <v>275.19401883631048</v>
      </c>
    </row>
    <row r="24" spans="1:6" ht="12.75" customHeight="1" x14ac:dyDescent="0.2">
      <c r="A24" s="62">
        <v>6131</v>
      </c>
      <c r="B24" s="64" t="s">
        <v>3490</v>
      </c>
      <c r="C24" s="267" t="s">
        <v>74</v>
      </c>
      <c r="D24" s="193">
        <v>270.29000000000002</v>
      </c>
      <c r="E24" s="193"/>
      <c r="F24" s="44">
        <f t="shared" si="0"/>
        <v>0</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4689.28</v>
      </c>
      <c r="E27" s="193">
        <v>13648.44</v>
      </c>
      <c r="F27" s="44">
        <f t="shared" si="0"/>
        <v>291.05619626040675</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2429.77</v>
      </c>
      <c r="E29" s="59">
        <f>SUM(E30:E35)</f>
        <v>3630.9</v>
      </c>
      <c r="F29" s="44">
        <f t="shared" si="0"/>
        <v>149.43389703552188</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2429.77</v>
      </c>
      <c r="E31" s="193">
        <v>3630.9</v>
      </c>
      <c r="F31" s="44">
        <f t="shared" si="0"/>
        <v>149.43389703552188</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290819.36</v>
      </c>
      <c r="E49" s="59">
        <f>E50+E53+E58+E61+E64+E68+E71+E74+E77</f>
        <v>609689.80000000005</v>
      </c>
      <c r="F49" s="44">
        <f t="shared" si="0"/>
        <v>209.64553391493607</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160899.6</v>
      </c>
      <c r="E58" s="59">
        <f t="shared" si="10"/>
        <v>324720.32</v>
      </c>
      <c r="F58" s="44">
        <f t="shared" si="0"/>
        <v>201.81549239401465</v>
      </c>
    </row>
    <row r="59" spans="1:6" ht="24" x14ac:dyDescent="0.2">
      <c r="A59" s="62">
        <v>6331</v>
      </c>
      <c r="B59" s="64" t="s">
        <v>3492</v>
      </c>
      <c r="C59" s="267" t="s">
        <v>142</v>
      </c>
      <c r="D59" s="193">
        <v>143399.6</v>
      </c>
      <c r="E59" s="193">
        <v>274720.32</v>
      </c>
      <c r="F59" s="44">
        <f t="shared" si="0"/>
        <v>191.57676869391545</v>
      </c>
    </row>
    <row r="60" spans="1:6" ht="24" x14ac:dyDescent="0.2">
      <c r="A60" s="62">
        <v>6332</v>
      </c>
      <c r="B60" s="64" t="s">
        <v>3493</v>
      </c>
      <c r="C60" s="267" t="s">
        <v>143</v>
      </c>
      <c r="D60" s="193">
        <v>17500</v>
      </c>
      <c r="E60" s="193">
        <v>50000</v>
      </c>
      <c r="F60" s="44">
        <f t="shared" si="0"/>
        <v>285.71428571428572</v>
      </c>
    </row>
    <row r="61" spans="1:6" ht="12.75" customHeight="1" x14ac:dyDescent="0.2">
      <c r="A61" s="62">
        <v>634</v>
      </c>
      <c r="B61" s="64" t="s">
        <v>144</v>
      </c>
      <c r="C61" s="267" t="s">
        <v>145</v>
      </c>
      <c r="D61" s="59">
        <f t="shared" ref="D61:E61" si="11">SUM(D62:D63)</f>
        <v>21248.799999999999</v>
      </c>
      <c r="E61" s="59">
        <f t="shared" si="11"/>
        <v>0</v>
      </c>
      <c r="F61" s="44">
        <f t="shared" si="0"/>
        <v>0</v>
      </c>
    </row>
    <row r="62" spans="1:6" ht="12.75" customHeight="1" x14ac:dyDescent="0.2">
      <c r="A62" s="62">
        <v>6341</v>
      </c>
      <c r="B62" s="64" t="s">
        <v>146</v>
      </c>
      <c r="C62" s="267" t="s">
        <v>147</v>
      </c>
      <c r="D62" s="193">
        <v>21248.799999999999</v>
      </c>
      <c r="E62" s="193"/>
      <c r="F62" s="44">
        <f t="shared" si="0"/>
        <v>0</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108670.96</v>
      </c>
      <c r="E74" s="59">
        <f t="shared" si="14"/>
        <v>284969.48</v>
      </c>
      <c r="F74" s="44">
        <f t="shared" si="0"/>
        <v>262.23149220362092</v>
      </c>
    </row>
    <row r="75" spans="1:6" ht="12.75" customHeight="1" x14ac:dyDescent="0.2">
      <c r="A75" s="62" t="s">
        <v>165</v>
      </c>
      <c r="B75" s="64" t="s">
        <v>484</v>
      </c>
      <c r="C75" s="267" t="s">
        <v>165</v>
      </c>
      <c r="D75" s="193">
        <v>40123.800000000003</v>
      </c>
      <c r="E75" s="193">
        <v>261540.18</v>
      </c>
      <c r="F75" s="44">
        <f t="shared" si="0"/>
        <v>651.8330267821093</v>
      </c>
    </row>
    <row r="76" spans="1:6" ht="12.75" customHeight="1" x14ac:dyDescent="0.2">
      <c r="A76" s="62" t="s">
        <v>166</v>
      </c>
      <c r="B76" s="64" t="s">
        <v>486</v>
      </c>
      <c r="C76" s="267" t="s">
        <v>166</v>
      </c>
      <c r="D76" s="193">
        <v>68547.16</v>
      </c>
      <c r="E76" s="193">
        <v>23429.3</v>
      </c>
      <c r="F76" s="44">
        <f t="shared" si="0"/>
        <v>34.179825976743601</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397343.50999999995</v>
      </c>
      <c r="E82" s="59">
        <f t="shared" si="16"/>
        <v>225626.1</v>
      </c>
      <c r="F82" s="44">
        <f t="shared" si="0"/>
        <v>56.78363791571681</v>
      </c>
    </row>
    <row r="83" spans="1:6" ht="12.75" customHeight="1" x14ac:dyDescent="0.2">
      <c r="A83" s="62">
        <v>641</v>
      </c>
      <c r="B83" s="63" t="s">
        <v>179</v>
      </c>
      <c r="C83" s="267" t="s">
        <v>180</v>
      </c>
      <c r="D83" s="59">
        <f t="shared" ref="D83:E83" si="17">SUM(D84:D90)</f>
        <v>108.92</v>
      </c>
      <c r="E83" s="59">
        <f t="shared" si="17"/>
        <v>215.92</v>
      </c>
      <c r="F83" s="44">
        <f t="shared" si="0"/>
        <v>198.23723834006609</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108.92</v>
      </c>
      <c r="E85" s="193">
        <v>215.92</v>
      </c>
      <c r="F85" s="44">
        <f t="shared" si="0"/>
        <v>198.23723834006609</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397234.58999999997</v>
      </c>
      <c r="E91" s="59">
        <f t="shared" si="18"/>
        <v>225410.18</v>
      </c>
      <c r="F91" s="44">
        <f t="shared" si="0"/>
        <v>56.744851952595575</v>
      </c>
    </row>
    <row r="92" spans="1:6" ht="12.75" customHeight="1" x14ac:dyDescent="0.2">
      <c r="A92" s="62">
        <v>6421</v>
      </c>
      <c r="B92" s="63" t="s">
        <v>197</v>
      </c>
      <c r="C92" s="267" t="s">
        <v>198</v>
      </c>
      <c r="D92" s="193">
        <v>64.540000000000006</v>
      </c>
      <c r="E92" s="193">
        <v>63.7</v>
      </c>
      <c r="F92" s="44">
        <f t="shared" si="0"/>
        <v>98.698481561822121</v>
      </c>
    </row>
    <row r="93" spans="1:6" ht="12.75" customHeight="1" x14ac:dyDescent="0.2">
      <c r="A93" s="62">
        <v>6422</v>
      </c>
      <c r="B93" s="63" t="s">
        <v>199</v>
      </c>
      <c r="C93" s="267" t="s">
        <v>200</v>
      </c>
      <c r="D93" s="193">
        <v>24885.81</v>
      </c>
      <c r="E93" s="193">
        <v>10072.120000000001</v>
      </c>
      <c r="F93" s="44">
        <f t="shared" si="0"/>
        <v>40.473346055442846</v>
      </c>
    </row>
    <row r="94" spans="1:6" ht="12.75" customHeight="1" x14ac:dyDescent="0.2">
      <c r="A94" s="62">
        <v>6423</v>
      </c>
      <c r="B94" s="63" t="s">
        <v>201</v>
      </c>
      <c r="C94" s="267" t="s">
        <v>202</v>
      </c>
      <c r="D94" s="193">
        <v>372284.24</v>
      </c>
      <c r="E94" s="193">
        <v>215274.36</v>
      </c>
      <c r="F94" s="44">
        <f t="shared" si="0"/>
        <v>57.825268133832367</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64762.57</v>
      </c>
      <c r="E106" s="59">
        <f>E107+E112+E120+E124</f>
        <v>56393.069999999992</v>
      </c>
      <c r="F106" s="44">
        <f t="shared" si="0"/>
        <v>87.076640102454235</v>
      </c>
    </row>
    <row r="107" spans="1:6" ht="12.75" customHeight="1" x14ac:dyDescent="0.2">
      <c r="A107" s="62">
        <v>651</v>
      </c>
      <c r="B107" s="63" t="s">
        <v>225</v>
      </c>
      <c r="C107" s="267" t="s">
        <v>226</v>
      </c>
      <c r="D107" s="59">
        <f t="shared" ref="D107:E107" si="20">SUM(D108:D111)</f>
        <v>6.32</v>
      </c>
      <c r="E107" s="59">
        <f t="shared" si="20"/>
        <v>1.44</v>
      </c>
      <c r="F107" s="44">
        <f t="shared" si="0"/>
        <v>22.784810126582279</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6.32</v>
      </c>
      <c r="E110" s="193">
        <v>1.44</v>
      </c>
      <c r="F110" s="44">
        <f t="shared" si="0"/>
        <v>22.784810126582279</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299.34000000000003</v>
      </c>
      <c r="E112" s="59">
        <f t="shared" si="21"/>
        <v>19.899999999999999</v>
      </c>
      <c r="F112" s="44">
        <f t="shared" si="0"/>
        <v>6.6479588427874647</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128.06</v>
      </c>
      <c r="E114" s="193"/>
      <c r="F114" s="44">
        <f t="shared" si="0"/>
        <v>0</v>
      </c>
    </row>
    <row r="115" spans="1:6" ht="12.75" customHeight="1" x14ac:dyDescent="0.2">
      <c r="A115" s="62">
        <v>6524</v>
      </c>
      <c r="B115" s="63" t="s">
        <v>241</v>
      </c>
      <c r="C115" s="267" t="s">
        <v>242</v>
      </c>
      <c r="D115" s="193">
        <v>97.12</v>
      </c>
      <c r="E115" s="193"/>
      <c r="F115" s="44">
        <f t="shared" si="0"/>
        <v>0</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74.16</v>
      </c>
      <c r="E117" s="193">
        <v>19.899999999999999</v>
      </c>
      <c r="F117" s="44">
        <f t="shared" si="0"/>
        <v>26.833872707659111</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64456.909999999996</v>
      </c>
      <c r="E120" s="59">
        <f t="shared" si="22"/>
        <v>56371.729999999996</v>
      </c>
      <c r="F120" s="44">
        <f t="shared" si="0"/>
        <v>87.456457344914611</v>
      </c>
    </row>
    <row r="121" spans="1:6" ht="12.75" customHeight="1" x14ac:dyDescent="0.2">
      <c r="A121" s="62">
        <v>6531</v>
      </c>
      <c r="B121" s="63" t="s">
        <v>253</v>
      </c>
      <c r="C121" s="267" t="s">
        <v>254</v>
      </c>
      <c r="D121" s="193">
        <v>7827.7</v>
      </c>
      <c r="E121" s="193">
        <v>372.56</v>
      </c>
      <c r="F121" s="44">
        <f t="shared" si="0"/>
        <v>4.7595079014269839</v>
      </c>
    </row>
    <row r="122" spans="1:6" ht="12.75" customHeight="1" x14ac:dyDescent="0.2">
      <c r="A122" s="62">
        <v>6532</v>
      </c>
      <c r="B122" s="63" t="s">
        <v>255</v>
      </c>
      <c r="C122" s="267" t="s">
        <v>256</v>
      </c>
      <c r="D122" s="193">
        <v>56629.21</v>
      </c>
      <c r="E122" s="193">
        <v>55999.17</v>
      </c>
      <c r="F122" s="44">
        <f t="shared" si="0"/>
        <v>98.88742929664744</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0</v>
      </c>
      <c r="E125" s="59">
        <f t="shared" si="23"/>
        <v>12000</v>
      </c>
      <c r="F125" s="44" t="str">
        <f t="shared" si="0"/>
        <v>-</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0</v>
      </c>
      <c r="E129" s="59">
        <f t="shared" si="25"/>
        <v>12000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c r="E131" s="193">
        <v>12000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1628.67</v>
      </c>
      <c r="E140" s="59">
        <f t="shared" si="29"/>
        <v>279.35000000000002</v>
      </c>
      <c r="F140" s="44">
        <f t="shared" si="27"/>
        <v>17.152032026131753</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1628.67</v>
      </c>
      <c r="E151" s="193">
        <v>279.35000000000002</v>
      </c>
      <c r="F151" s="44">
        <f t="shared" si="27"/>
        <v>17.152032026131753</v>
      </c>
    </row>
    <row r="152" spans="1:6" ht="12.75" customHeight="1" x14ac:dyDescent="0.2">
      <c r="A152" s="62">
        <v>3</v>
      </c>
      <c r="B152" s="63" t="s">
        <v>308</v>
      </c>
      <c r="C152" s="267" t="s">
        <v>45</v>
      </c>
      <c r="D152" s="59">
        <f>D153+D164+D202+D221+D230+D262+D273</f>
        <v>1378360.8999999997</v>
      </c>
      <c r="E152" s="59">
        <f>E153+E164+E202+E221+E230+E262+E273</f>
        <v>3026169.26</v>
      </c>
      <c r="F152" s="44">
        <f t="shared" si="27"/>
        <v>219.5483969401628</v>
      </c>
    </row>
    <row r="153" spans="1:6" ht="12.75" customHeight="1" x14ac:dyDescent="0.2">
      <c r="A153" s="62">
        <v>31</v>
      </c>
      <c r="B153" s="63" t="s">
        <v>309</v>
      </c>
      <c r="C153" s="267" t="s">
        <v>310</v>
      </c>
      <c r="D153" s="59">
        <f t="shared" ref="D153:E153" si="31">D154+D159+D160</f>
        <v>275102.27</v>
      </c>
      <c r="E153" s="59">
        <f t="shared" si="31"/>
        <v>543142.68999999994</v>
      </c>
      <c r="F153" s="44">
        <f t="shared" si="27"/>
        <v>197.43300918600195</v>
      </c>
    </row>
    <row r="154" spans="1:6" ht="12.75" customHeight="1" x14ac:dyDescent="0.2">
      <c r="A154" s="62">
        <v>311</v>
      </c>
      <c r="B154" s="63" t="s">
        <v>311</v>
      </c>
      <c r="C154" s="267" t="s">
        <v>312</v>
      </c>
      <c r="D154" s="59">
        <f t="shared" ref="D154:E154" si="32">SUM(D155:D158)</f>
        <v>230503.57</v>
      </c>
      <c r="E154" s="59">
        <f t="shared" si="32"/>
        <v>446279.24</v>
      </c>
      <c r="F154" s="44">
        <f t="shared" si="27"/>
        <v>193.6105544916289</v>
      </c>
    </row>
    <row r="155" spans="1:6" ht="12.75" customHeight="1" x14ac:dyDescent="0.2">
      <c r="A155" s="62">
        <v>3111</v>
      </c>
      <c r="B155" s="63" t="s">
        <v>313</v>
      </c>
      <c r="C155" s="267" t="s">
        <v>314</v>
      </c>
      <c r="D155" s="193">
        <v>230410.4</v>
      </c>
      <c r="E155" s="193">
        <v>446000.47</v>
      </c>
      <c r="F155" s="44">
        <f t="shared" si="27"/>
        <v>193.56785544402507</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93.17</v>
      </c>
      <c r="E157" s="193">
        <v>278.77</v>
      </c>
      <c r="F157" s="44">
        <f t="shared" si="27"/>
        <v>299.20575292476116</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7541.31</v>
      </c>
      <c r="E159" s="193">
        <v>22380.41</v>
      </c>
      <c r="F159" s="44">
        <f t="shared" si="27"/>
        <v>296.77085280939252</v>
      </c>
    </row>
    <row r="160" spans="1:6" ht="12.75" customHeight="1" x14ac:dyDescent="0.2">
      <c r="A160" s="62">
        <v>313</v>
      </c>
      <c r="B160" s="64" t="s">
        <v>323</v>
      </c>
      <c r="C160" s="267" t="s">
        <v>324</v>
      </c>
      <c r="D160" s="59">
        <f t="shared" ref="D160:E160" si="33">SUM(D161:D163)</f>
        <v>37057.39</v>
      </c>
      <c r="E160" s="59">
        <f t="shared" si="33"/>
        <v>74483.039999999994</v>
      </c>
      <c r="F160" s="44">
        <f t="shared" si="27"/>
        <v>200.9937559013195</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37057.39</v>
      </c>
      <c r="E162" s="193">
        <v>74483.039999999994</v>
      </c>
      <c r="F162" s="44">
        <f t="shared" si="27"/>
        <v>200.9937559013195</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400758.44</v>
      </c>
      <c r="E164" s="59">
        <f>E165+E170+E178+E188+E189+E194</f>
        <v>915501.02999999991</v>
      </c>
      <c r="F164" s="44">
        <f t="shared" si="27"/>
        <v>228.44210841822817</v>
      </c>
    </row>
    <row r="165" spans="1:6" ht="12.75" customHeight="1" x14ac:dyDescent="0.2">
      <c r="A165" s="62">
        <v>321</v>
      </c>
      <c r="B165" s="63" t="s">
        <v>331</v>
      </c>
      <c r="C165" s="267" t="s">
        <v>332</v>
      </c>
      <c r="D165" s="59">
        <f t="shared" ref="D165:E165" si="34">SUM(D166:D169)</f>
        <v>12029.71</v>
      </c>
      <c r="E165" s="59">
        <f t="shared" si="34"/>
        <v>12256.109999999999</v>
      </c>
      <c r="F165" s="44">
        <f t="shared" si="27"/>
        <v>101.88200713067897</v>
      </c>
    </row>
    <row r="166" spans="1:6" ht="12.75" customHeight="1" x14ac:dyDescent="0.2">
      <c r="A166" s="62">
        <v>3211</v>
      </c>
      <c r="B166" s="63" t="s">
        <v>333</v>
      </c>
      <c r="C166" s="267" t="s">
        <v>334</v>
      </c>
      <c r="D166" s="193">
        <v>3720.62</v>
      </c>
      <c r="E166" s="193">
        <v>663.71</v>
      </c>
      <c r="F166" s="44">
        <f t="shared" si="27"/>
        <v>17.838693551074822</v>
      </c>
    </row>
    <row r="167" spans="1:6" ht="12.75" customHeight="1" x14ac:dyDescent="0.2">
      <c r="A167" s="62">
        <v>3212</v>
      </c>
      <c r="B167" s="63" t="s">
        <v>335</v>
      </c>
      <c r="C167" s="267" t="s">
        <v>336</v>
      </c>
      <c r="D167" s="193">
        <v>8309.09</v>
      </c>
      <c r="E167" s="193">
        <v>10727.34</v>
      </c>
      <c r="F167" s="44">
        <f t="shared" si="27"/>
        <v>129.10366839208623</v>
      </c>
    </row>
    <row r="168" spans="1:6" ht="12.75" customHeight="1" x14ac:dyDescent="0.2">
      <c r="A168" s="62">
        <v>3213</v>
      </c>
      <c r="B168" s="63" t="s">
        <v>337</v>
      </c>
      <c r="C168" s="267" t="s">
        <v>338</v>
      </c>
      <c r="D168" s="193"/>
      <c r="E168" s="193">
        <v>600.05999999999995</v>
      </c>
      <c r="F168" s="44" t="str">
        <f t="shared" si="27"/>
        <v>-</v>
      </c>
    </row>
    <row r="169" spans="1:6" ht="12.75" customHeight="1" x14ac:dyDescent="0.2">
      <c r="A169" s="62">
        <v>3214</v>
      </c>
      <c r="B169" s="63" t="s">
        <v>339</v>
      </c>
      <c r="C169" s="267" t="s">
        <v>340</v>
      </c>
      <c r="D169" s="193"/>
      <c r="E169" s="193">
        <v>265</v>
      </c>
      <c r="F169" s="44" t="str">
        <f t="shared" si="27"/>
        <v>-</v>
      </c>
    </row>
    <row r="170" spans="1:6" ht="12.75" customHeight="1" x14ac:dyDescent="0.2">
      <c r="A170" s="62">
        <v>322</v>
      </c>
      <c r="B170" s="63" t="s">
        <v>341</v>
      </c>
      <c r="C170" s="267" t="s">
        <v>342</v>
      </c>
      <c r="D170" s="59">
        <f t="shared" ref="D170:E170" si="35">SUM(D171:D177)</f>
        <v>70306.849999999991</v>
      </c>
      <c r="E170" s="59">
        <f t="shared" si="35"/>
        <v>77801.48</v>
      </c>
      <c r="F170" s="44">
        <f t="shared" si="27"/>
        <v>110.65988591438816</v>
      </c>
    </row>
    <row r="171" spans="1:6" ht="12.75" customHeight="1" x14ac:dyDescent="0.2">
      <c r="A171" s="62">
        <v>3221</v>
      </c>
      <c r="B171" s="63" t="s">
        <v>343</v>
      </c>
      <c r="C171" s="267" t="s">
        <v>344</v>
      </c>
      <c r="D171" s="193">
        <v>4551.04</v>
      </c>
      <c r="E171" s="193">
        <v>13684.67</v>
      </c>
      <c r="F171" s="44">
        <f t="shared" si="27"/>
        <v>300.69324813668965</v>
      </c>
    </row>
    <row r="172" spans="1:6" ht="12.75" customHeight="1" x14ac:dyDescent="0.2">
      <c r="A172" s="62">
        <v>3222</v>
      </c>
      <c r="B172" s="63" t="s">
        <v>345</v>
      </c>
      <c r="C172" s="267" t="s">
        <v>346</v>
      </c>
      <c r="D172" s="193">
        <v>960.6</v>
      </c>
      <c r="E172" s="193">
        <v>1677.93</v>
      </c>
      <c r="F172" s="44">
        <f t="shared" si="27"/>
        <v>174.67520299812617</v>
      </c>
    </row>
    <row r="173" spans="1:6" ht="12.75" customHeight="1" x14ac:dyDescent="0.2">
      <c r="A173" s="62">
        <v>3223</v>
      </c>
      <c r="B173" s="64" t="s">
        <v>347</v>
      </c>
      <c r="C173" s="267" t="s">
        <v>348</v>
      </c>
      <c r="D173" s="193">
        <v>56017.2</v>
      </c>
      <c r="E173" s="193">
        <v>49342.31</v>
      </c>
      <c r="F173" s="44">
        <f t="shared" si="27"/>
        <v>88.084213420163806</v>
      </c>
    </row>
    <row r="174" spans="1:6" ht="12.75" customHeight="1" x14ac:dyDescent="0.2">
      <c r="A174" s="62">
        <v>3224</v>
      </c>
      <c r="B174" s="64" t="s">
        <v>349</v>
      </c>
      <c r="C174" s="267" t="s">
        <v>350</v>
      </c>
      <c r="D174" s="193">
        <v>7530.9</v>
      </c>
      <c r="E174" s="193">
        <v>13096.57</v>
      </c>
      <c r="F174" s="44">
        <f t="shared" si="27"/>
        <v>173.90444701164535</v>
      </c>
    </row>
    <row r="175" spans="1:6" ht="12.75" customHeight="1" x14ac:dyDescent="0.2">
      <c r="A175" s="62">
        <v>3225</v>
      </c>
      <c r="B175" s="64" t="s">
        <v>3502</v>
      </c>
      <c r="C175" s="267" t="s">
        <v>351</v>
      </c>
      <c r="D175" s="193">
        <v>1247.1099999999999</v>
      </c>
      <c r="E175" s="193"/>
      <c r="F175" s="44">
        <f t="shared" si="27"/>
        <v>0</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265610.76</v>
      </c>
      <c r="E178" s="59">
        <f t="shared" si="36"/>
        <v>730017.61</v>
      </c>
      <c r="F178" s="44">
        <f t="shared" si="27"/>
        <v>274.84489333188156</v>
      </c>
    </row>
    <row r="179" spans="1:6" ht="12.75" customHeight="1" x14ac:dyDescent="0.2">
      <c r="A179" s="62">
        <v>3231</v>
      </c>
      <c r="B179" s="64" t="s">
        <v>3503</v>
      </c>
      <c r="C179" s="267" t="s">
        <v>358</v>
      </c>
      <c r="D179" s="193">
        <v>4229.62</v>
      </c>
      <c r="E179" s="193">
        <v>3772.19</v>
      </c>
      <c r="F179" s="44">
        <f t="shared" si="27"/>
        <v>89.185080456400343</v>
      </c>
    </row>
    <row r="180" spans="1:6" ht="12.75" customHeight="1" x14ac:dyDescent="0.2">
      <c r="A180" s="62">
        <v>3232</v>
      </c>
      <c r="B180" s="64" t="s">
        <v>359</v>
      </c>
      <c r="C180" s="267" t="s">
        <v>360</v>
      </c>
      <c r="D180" s="193">
        <v>174790.42</v>
      </c>
      <c r="E180" s="193">
        <v>314374.96000000002</v>
      </c>
      <c r="F180" s="44">
        <f t="shared" si="27"/>
        <v>179.85823250496222</v>
      </c>
    </row>
    <row r="181" spans="1:6" ht="12.75" customHeight="1" x14ac:dyDescent="0.2">
      <c r="A181" s="62">
        <v>3233</v>
      </c>
      <c r="B181" s="64" t="s">
        <v>361</v>
      </c>
      <c r="C181" s="267" t="s">
        <v>362</v>
      </c>
      <c r="D181" s="193">
        <v>4185.01</v>
      </c>
      <c r="E181" s="193">
        <v>4000</v>
      </c>
      <c r="F181" s="44">
        <f t="shared" si="27"/>
        <v>95.57922203292226</v>
      </c>
    </row>
    <row r="182" spans="1:6" ht="12.75" customHeight="1" x14ac:dyDescent="0.2">
      <c r="A182" s="62">
        <v>3234</v>
      </c>
      <c r="B182" s="64" t="s">
        <v>363</v>
      </c>
      <c r="C182" s="267" t="s">
        <v>364</v>
      </c>
      <c r="D182" s="193">
        <v>20216.189999999999</v>
      </c>
      <c r="E182" s="193">
        <v>248911.9</v>
      </c>
      <c r="F182" s="44">
        <f t="shared" si="27"/>
        <v>1231.2502998834104</v>
      </c>
    </row>
    <row r="183" spans="1:6" ht="12.75" customHeight="1" x14ac:dyDescent="0.2">
      <c r="A183" s="62">
        <v>3235</v>
      </c>
      <c r="B183" s="63" t="s">
        <v>365</v>
      </c>
      <c r="C183" s="267" t="s">
        <v>366</v>
      </c>
      <c r="D183" s="193">
        <v>0</v>
      </c>
      <c r="E183" s="193">
        <v>0</v>
      </c>
      <c r="F183" s="44" t="str">
        <f t="shared" si="27"/>
        <v>-</v>
      </c>
    </row>
    <row r="184" spans="1:6" ht="12.75" customHeight="1" x14ac:dyDescent="0.2">
      <c r="A184" s="62">
        <v>3236</v>
      </c>
      <c r="B184" s="63" t="s">
        <v>367</v>
      </c>
      <c r="C184" s="267" t="s">
        <v>368</v>
      </c>
      <c r="D184" s="193">
        <v>0</v>
      </c>
      <c r="E184" s="193">
        <v>0</v>
      </c>
      <c r="F184" s="44" t="str">
        <f t="shared" si="27"/>
        <v>-</v>
      </c>
    </row>
    <row r="185" spans="1:6" ht="12.75" customHeight="1" x14ac:dyDescent="0.2">
      <c r="A185" s="62">
        <v>3237</v>
      </c>
      <c r="B185" s="63" t="s">
        <v>369</v>
      </c>
      <c r="C185" s="267" t="s">
        <v>370</v>
      </c>
      <c r="D185" s="193">
        <v>40426.35</v>
      </c>
      <c r="E185" s="193">
        <v>117382.45</v>
      </c>
      <c r="F185" s="44">
        <f t="shared" si="27"/>
        <v>290.36123716338477</v>
      </c>
    </row>
    <row r="186" spans="1:6" ht="12.75" customHeight="1" x14ac:dyDescent="0.2">
      <c r="A186" s="62">
        <v>3238</v>
      </c>
      <c r="B186" s="63" t="s">
        <v>371</v>
      </c>
      <c r="C186" s="267" t="s">
        <v>372</v>
      </c>
      <c r="D186" s="193">
        <v>10742.96</v>
      </c>
      <c r="E186" s="193">
        <v>23075.01</v>
      </c>
      <c r="F186" s="44">
        <f t="shared" si="27"/>
        <v>214.79191954545115</v>
      </c>
    </row>
    <row r="187" spans="1:6" ht="12.75" customHeight="1" x14ac:dyDescent="0.2">
      <c r="A187" s="62">
        <v>3239</v>
      </c>
      <c r="B187" s="63" t="s">
        <v>373</v>
      </c>
      <c r="C187" s="267" t="s">
        <v>374</v>
      </c>
      <c r="D187" s="193">
        <v>11020.21</v>
      </c>
      <c r="E187" s="193">
        <v>18501.099999999999</v>
      </c>
      <c r="F187" s="44">
        <f t="shared" si="27"/>
        <v>167.88337064357214</v>
      </c>
    </row>
    <row r="188" spans="1:6" ht="12.75" customHeight="1" x14ac:dyDescent="0.2">
      <c r="A188" s="62">
        <v>324</v>
      </c>
      <c r="B188" s="63" t="s">
        <v>375</v>
      </c>
      <c r="C188" s="267" t="s">
        <v>376</v>
      </c>
      <c r="D188" s="193"/>
      <c r="E188" s="193">
        <v>243.12</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52811.119999999995</v>
      </c>
      <c r="E194" s="59">
        <f t="shared" si="38"/>
        <v>95182.71</v>
      </c>
      <c r="F194" s="44">
        <f t="shared" si="27"/>
        <v>180.23232607072151</v>
      </c>
    </row>
    <row r="195" spans="1:6" ht="12.75" customHeight="1" x14ac:dyDescent="0.2">
      <c r="A195" s="62">
        <v>3291</v>
      </c>
      <c r="B195" s="182" t="s">
        <v>379</v>
      </c>
      <c r="C195" s="267" t="s">
        <v>380</v>
      </c>
      <c r="D195" s="193">
        <v>4033.71</v>
      </c>
      <c r="E195" s="193">
        <v>7796.92</v>
      </c>
      <c r="F195" s="44">
        <f t="shared" si="27"/>
        <v>193.29401469119</v>
      </c>
    </row>
    <row r="196" spans="1:6" ht="12.75" customHeight="1" x14ac:dyDescent="0.2">
      <c r="A196" s="62">
        <v>3292</v>
      </c>
      <c r="B196" s="63" t="s">
        <v>381</v>
      </c>
      <c r="C196" s="267" t="s">
        <v>382</v>
      </c>
      <c r="D196" s="193">
        <v>4090.36</v>
      </c>
      <c r="E196" s="193">
        <v>5606.03</v>
      </c>
      <c r="F196" s="44">
        <f t="shared" si="27"/>
        <v>137.05468467323166</v>
      </c>
    </row>
    <row r="197" spans="1:6" ht="12.75" customHeight="1" x14ac:dyDescent="0.2">
      <c r="A197" s="62">
        <v>3293</v>
      </c>
      <c r="B197" s="63" t="s">
        <v>383</v>
      </c>
      <c r="C197" s="267" t="s">
        <v>384</v>
      </c>
      <c r="D197" s="193">
        <v>4298.37</v>
      </c>
      <c r="E197" s="193">
        <v>10336.200000000001</v>
      </c>
      <c r="F197" s="44">
        <f t="shared" si="27"/>
        <v>240.46789829633096</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26445.46</v>
      </c>
      <c r="E199" s="193">
        <v>16262.95</v>
      </c>
      <c r="F199" s="44">
        <f t="shared" si="27"/>
        <v>61.496188759809826</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13943.22</v>
      </c>
      <c r="E201" s="193">
        <v>55180.61</v>
      </c>
      <c r="F201" s="44">
        <f t="shared" si="27"/>
        <v>395.75227243061505</v>
      </c>
    </row>
    <row r="202" spans="1:6" ht="12.75" customHeight="1" x14ac:dyDescent="0.2">
      <c r="A202" s="62">
        <v>34</v>
      </c>
      <c r="B202" s="182" t="s">
        <v>393</v>
      </c>
      <c r="C202" s="267" t="s">
        <v>394</v>
      </c>
      <c r="D202" s="59">
        <f t="shared" ref="D202:E202" si="39">D203+D208+D216</f>
        <v>1638.9499999999998</v>
      </c>
      <c r="E202" s="59">
        <f t="shared" si="39"/>
        <v>6786.26</v>
      </c>
      <c r="F202" s="44">
        <f t="shared" si="27"/>
        <v>414.0614417767473</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1638.9499999999998</v>
      </c>
      <c r="E216" s="59">
        <f t="shared" si="42"/>
        <v>6786.26</v>
      </c>
      <c r="F216" s="44">
        <f t="shared" si="27"/>
        <v>414.0614417767473</v>
      </c>
    </row>
    <row r="217" spans="1:6" ht="12.75" customHeight="1" x14ac:dyDescent="0.2">
      <c r="A217" s="62">
        <v>3431</v>
      </c>
      <c r="B217" s="181" t="s">
        <v>423</v>
      </c>
      <c r="C217" s="267" t="s">
        <v>424</v>
      </c>
      <c r="D217" s="193">
        <v>1439.02</v>
      </c>
      <c r="E217" s="193">
        <v>2489.59</v>
      </c>
      <c r="F217" s="44">
        <f t="shared" si="27"/>
        <v>173.00593459437675</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37.340000000000003</v>
      </c>
      <c r="E219" s="193"/>
      <c r="F219" s="44">
        <f t="shared" si="27"/>
        <v>0</v>
      </c>
    </row>
    <row r="220" spans="1:6" ht="12.75" customHeight="1" x14ac:dyDescent="0.2">
      <c r="A220" s="62">
        <v>3434</v>
      </c>
      <c r="B220" s="64" t="s">
        <v>429</v>
      </c>
      <c r="C220" s="267" t="s">
        <v>430</v>
      </c>
      <c r="D220" s="193">
        <v>162.59</v>
      </c>
      <c r="E220" s="193">
        <v>4296.67</v>
      </c>
      <c r="F220" s="44">
        <f t="shared" si="27"/>
        <v>2642.6409988314167</v>
      </c>
    </row>
    <row r="221" spans="1:6" ht="12.75" customHeight="1" x14ac:dyDescent="0.2">
      <c r="A221" s="62">
        <v>35</v>
      </c>
      <c r="B221" s="64" t="s">
        <v>431</v>
      </c>
      <c r="C221" s="267" t="s">
        <v>432</v>
      </c>
      <c r="D221" s="59">
        <f t="shared" ref="D221:E221" si="43">D222+D225+D229</f>
        <v>6813.22</v>
      </c>
      <c r="E221" s="59">
        <f t="shared" si="43"/>
        <v>76530.17</v>
      </c>
      <c r="F221" s="44">
        <f t="shared" si="27"/>
        <v>1123.2599270242263</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6813.22</v>
      </c>
      <c r="E225" s="59">
        <f t="shared" si="45"/>
        <v>76530.17</v>
      </c>
      <c r="F225" s="44">
        <f t="shared" si="27"/>
        <v>1123.2599270242263</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6813.22</v>
      </c>
      <c r="E228" s="193">
        <v>76530.17</v>
      </c>
      <c r="F228" s="44">
        <f t="shared" si="27"/>
        <v>1123.2599270242263</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246519.69</v>
      </c>
      <c r="E230" s="59">
        <f>E231+E234+E237+E242+E246+E250+E254+E257</f>
        <v>490038.51</v>
      </c>
      <c r="F230" s="44">
        <f t="shared" ref="F230:F245" si="46">IF(D230&lt;&gt;0,IF(E230/D230&gt;=100,"&gt;&gt;100",E230/D230*100),"-")</f>
        <v>198.78270575465999</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12469</v>
      </c>
      <c r="E246" s="59">
        <f t="shared" si="50"/>
        <v>365.75</v>
      </c>
      <c r="F246" s="44">
        <f t="shared" ref="F246:F249" si="51">IF(D246&lt;&gt;0,IF(E246/D246&gt;=100,"&gt;&gt;100",E246/D246*100),"-")</f>
        <v>2.9332745208116129</v>
      </c>
    </row>
    <row r="247" spans="1:6" ht="12.75" customHeight="1" x14ac:dyDescent="0.2">
      <c r="A247" s="62" t="s">
        <v>467</v>
      </c>
      <c r="B247" s="63" t="s">
        <v>468</v>
      </c>
      <c r="C247" s="267" t="s">
        <v>467</v>
      </c>
      <c r="D247" s="193">
        <v>12469</v>
      </c>
      <c r="E247" s="193">
        <v>365.75</v>
      </c>
      <c r="F247" s="44">
        <f t="shared" si="51"/>
        <v>2.9332745208116129</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234050.69</v>
      </c>
      <c r="E250" s="59">
        <f t="shared" si="52"/>
        <v>489672.76</v>
      </c>
      <c r="F250" s="44">
        <f t="shared" ref="F250:F253" si="53">IF(D250&lt;&gt;0,IF(E250/D250&gt;=100,"&gt;&gt;100",E250/D250*100),"-")</f>
        <v>209.2165419379879</v>
      </c>
    </row>
    <row r="251" spans="1:6" ht="24" x14ac:dyDescent="0.2">
      <c r="A251" s="62">
        <v>3672</v>
      </c>
      <c r="B251" s="63" t="s">
        <v>475</v>
      </c>
      <c r="C251" s="267" t="s">
        <v>476</v>
      </c>
      <c r="D251" s="193">
        <v>234050.69</v>
      </c>
      <c r="E251" s="193">
        <v>489672.76</v>
      </c>
      <c r="F251" s="44">
        <f t="shared" si="53"/>
        <v>209.2165419379879</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207640.38</v>
      </c>
      <c r="E262" s="59">
        <f t="shared" si="57"/>
        <v>536189.80000000005</v>
      </c>
      <c r="F262" s="44">
        <f t="shared" ref="F262:F268" si="58">IF(D262&lt;&gt;0,IF(E262/D262&gt;=100,"&gt;&gt;100",E262/D262*100),"-")</f>
        <v>258.23002250333002</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207640.38</v>
      </c>
      <c r="E269" s="59">
        <f t="shared" si="60"/>
        <v>536189.80000000005</v>
      </c>
      <c r="F269" s="44">
        <f t="shared" ref="F269:F272" si="61">IF(D269&lt;&gt;0,IF(E269/D269&gt;=100,"&gt;&gt;100",E269/D269*100),"-")</f>
        <v>258.23002250333002</v>
      </c>
    </row>
    <row r="270" spans="1:6" ht="12.75" customHeight="1" x14ac:dyDescent="0.2">
      <c r="A270" s="62">
        <v>3721</v>
      </c>
      <c r="B270" s="64" t="s">
        <v>509</v>
      </c>
      <c r="C270" s="267" t="s">
        <v>510</v>
      </c>
      <c r="D270" s="193">
        <v>145873.06</v>
      </c>
      <c r="E270" s="193">
        <v>495781.84</v>
      </c>
      <c r="F270" s="44">
        <f t="shared" si="61"/>
        <v>339.87210523999431</v>
      </c>
    </row>
    <row r="271" spans="1:6" ht="12.75" customHeight="1" x14ac:dyDescent="0.2">
      <c r="A271" s="62">
        <v>3722</v>
      </c>
      <c r="B271" s="64" t="s">
        <v>511</v>
      </c>
      <c r="C271" s="267" t="s">
        <v>512</v>
      </c>
      <c r="D271" s="193">
        <v>61767.32</v>
      </c>
      <c r="E271" s="193">
        <v>40407.96</v>
      </c>
      <c r="F271" s="44">
        <f t="shared" si="61"/>
        <v>65.419642620078051</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239887.94999999998</v>
      </c>
      <c r="E273" s="59">
        <f t="shared" si="62"/>
        <v>457980.8</v>
      </c>
      <c r="F273" s="44">
        <f t="shared" ref="F273:F277" si="63">IF(D273&lt;&gt;0,IF(E273/D273&gt;=100,"&gt;&gt;100",E273/D273*100),"-")</f>
        <v>190.91446652489213</v>
      </c>
    </row>
    <row r="274" spans="1:6" ht="12.75" customHeight="1" x14ac:dyDescent="0.2">
      <c r="A274" s="62">
        <v>381</v>
      </c>
      <c r="B274" s="63" t="s">
        <v>516</v>
      </c>
      <c r="C274" s="267" t="s">
        <v>517</v>
      </c>
      <c r="D274" s="59">
        <f t="shared" ref="D274:E274" si="64">SUM(D275:D277)</f>
        <v>203465.91</v>
      </c>
      <c r="E274" s="59">
        <f t="shared" si="64"/>
        <v>379683.75</v>
      </c>
      <c r="F274" s="44">
        <f t="shared" si="63"/>
        <v>186.60804161247452</v>
      </c>
    </row>
    <row r="275" spans="1:6" ht="12.75" customHeight="1" x14ac:dyDescent="0.2">
      <c r="A275" s="62">
        <v>3811</v>
      </c>
      <c r="B275" s="63" t="s">
        <v>518</v>
      </c>
      <c r="C275" s="267" t="s">
        <v>519</v>
      </c>
      <c r="D275" s="193">
        <v>203465.91</v>
      </c>
      <c r="E275" s="193">
        <v>379683.75</v>
      </c>
      <c r="F275" s="44">
        <f t="shared" si="63"/>
        <v>186.60804161247452</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13503</v>
      </c>
      <c r="E278" s="59">
        <f t="shared" si="65"/>
        <v>33079.230000000003</v>
      </c>
      <c r="F278" s="44">
        <f t="shared" ref="F278:F282" si="66">IF(D278&lt;&gt;0,IF(E278/D278&gt;=100,"&gt;&gt;100",E278/D278*100),"-")</f>
        <v>244.97689402355033</v>
      </c>
    </row>
    <row r="279" spans="1:6" ht="12.75" customHeight="1" x14ac:dyDescent="0.2">
      <c r="A279" s="62">
        <v>3821</v>
      </c>
      <c r="B279" s="63" t="s">
        <v>526</v>
      </c>
      <c r="C279" s="267" t="s">
        <v>527</v>
      </c>
      <c r="D279" s="193"/>
      <c r="E279" s="193">
        <v>33079.230000000003</v>
      </c>
      <c r="F279" s="44" t="str">
        <f t="shared" si="66"/>
        <v>-</v>
      </c>
    </row>
    <row r="280" spans="1:6" ht="12.75" customHeight="1" x14ac:dyDescent="0.2">
      <c r="A280" s="62">
        <v>3822</v>
      </c>
      <c r="B280" s="63" t="s">
        <v>528</v>
      </c>
      <c r="C280" s="267" t="s">
        <v>529</v>
      </c>
      <c r="D280" s="193">
        <v>13503</v>
      </c>
      <c r="E280" s="193"/>
      <c r="F280" s="44">
        <f t="shared" si="66"/>
        <v>0</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158.58000000000001</v>
      </c>
      <c r="E283" s="59">
        <f t="shared" si="67"/>
        <v>8332.67</v>
      </c>
      <c r="F283" s="44">
        <f t="shared" ref="F283:F294" si="68">IF(D283&lt;&gt;0,IF(E283/D283&gt;=100,"&gt;&gt;100",E283/D283*100),"-")</f>
        <v>5254.5529070500688</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158.58000000000001</v>
      </c>
      <c r="E287" s="193">
        <v>8332.67</v>
      </c>
      <c r="F287" s="44">
        <f t="shared" si="68"/>
        <v>5254.5529070500688</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22760.46</v>
      </c>
      <c r="E289" s="59">
        <f t="shared" si="69"/>
        <v>36885.15</v>
      </c>
      <c r="F289" s="44">
        <f t="shared" si="68"/>
        <v>162.05801640212897</v>
      </c>
    </row>
    <row r="290" spans="1:6" ht="24" x14ac:dyDescent="0.2">
      <c r="A290" s="62">
        <v>3861</v>
      </c>
      <c r="B290" s="63" t="s">
        <v>547</v>
      </c>
      <c r="C290" s="267" t="s">
        <v>548</v>
      </c>
      <c r="D290" s="193">
        <v>22760.46</v>
      </c>
      <c r="E290" s="193"/>
      <c r="F290" s="44">
        <f t="shared" si="68"/>
        <v>0</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c r="E294" s="193">
        <v>36885.15</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1378360.8999999997</v>
      </c>
      <c r="E299" s="59">
        <f>E152-E297+E298</f>
        <v>3026169.26</v>
      </c>
      <c r="F299" s="44">
        <f t="shared" si="70"/>
        <v>219.5483969401628</v>
      </c>
    </row>
    <row r="300" spans="1:6" ht="12.75" customHeight="1" x14ac:dyDescent="0.2">
      <c r="A300" s="62" t="s">
        <v>555</v>
      </c>
      <c r="B300" s="63" t="s">
        <v>566</v>
      </c>
      <c r="C300" s="267" t="s">
        <v>567</v>
      </c>
      <c r="D300" s="59">
        <f>IF(D6&gt;=D299,D6-D299,0)</f>
        <v>952437.84999999986</v>
      </c>
      <c r="E300" s="59">
        <f>IF(E6&gt;=E299,E6-E299,0)</f>
        <v>0</v>
      </c>
      <c r="F300" s="44">
        <f t="shared" si="70"/>
        <v>0</v>
      </c>
    </row>
    <row r="301" spans="1:6" ht="12.75" customHeight="1" x14ac:dyDescent="0.2">
      <c r="A301" s="62" t="s">
        <v>555</v>
      </c>
      <c r="B301" s="63" t="s">
        <v>568</v>
      </c>
      <c r="C301" s="267" t="s">
        <v>569</v>
      </c>
      <c r="D301" s="59">
        <f>IF(D299&gt;=D6,D299-D6,0)</f>
        <v>0</v>
      </c>
      <c r="E301" s="59">
        <f>IF(E299&gt;=E6,E299-E6,0)</f>
        <v>179913.01999999955</v>
      </c>
      <c r="F301" s="44" t="str">
        <f t="shared" si="70"/>
        <v>-</v>
      </c>
    </row>
    <row r="302" spans="1:6" ht="12.75" customHeight="1" x14ac:dyDescent="0.2">
      <c r="A302" s="62">
        <v>92211</v>
      </c>
      <c r="B302" s="63" t="s">
        <v>570</v>
      </c>
      <c r="C302" s="267" t="s">
        <v>571</v>
      </c>
      <c r="D302" s="193">
        <v>5603720.0700000003</v>
      </c>
      <c r="E302" s="193">
        <v>6984104.3600000003</v>
      </c>
      <c r="F302" s="44">
        <f t="shared" si="70"/>
        <v>124.63335557016859</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101175.24</v>
      </c>
      <c r="E304" s="193">
        <v>123357.3</v>
      </c>
      <c r="F304" s="44">
        <f t="shared" si="70"/>
        <v>121.92439573160389</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227095.75</v>
      </c>
      <c r="E360" s="59">
        <f t="shared" si="88"/>
        <v>480195.42</v>
      </c>
      <c r="F360" s="44">
        <f t="shared" si="74"/>
        <v>211.45064141446946</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36230.69</v>
      </c>
      <c r="E373" s="59">
        <f t="shared" si="92"/>
        <v>355670.68</v>
      </c>
      <c r="F373" s="44">
        <f t="shared" si="74"/>
        <v>981.68342915909136</v>
      </c>
    </row>
    <row r="374" spans="1:6" ht="12.75" customHeight="1" x14ac:dyDescent="0.2">
      <c r="A374" s="62">
        <v>421</v>
      </c>
      <c r="B374" s="63" t="s">
        <v>702</v>
      </c>
      <c r="C374" s="267" t="s">
        <v>703</v>
      </c>
      <c r="D374" s="59">
        <f t="shared" ref="D374:E374" si="93">SUM(D375:D378)</f>
        <v>8904</v>
      </c>
      <c r="E374" s="59">
        <f t="shared" si="93"/>
        <v>295158.36</v>
      </c>
      <c r="F374" s="44">
        <f t="shared" si="74"/>
        <v>3314.8962264150937</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c r="E377" s="193">
        <v>156757.63</v>
      </c>
      <c r="F377" s="44" t="str">
        <f t="shared" si="74"/>
        <v>-</v>
      </c>
    </row>
    <row r="378" spans="1:6" ht="12.75" customHeight="1" x14ac:dyDescent="0.2">
      <c r="A378" s="62">
        <v>4214</v>
      </c>
      <c r="B378" s="63" t="s">
        <v>615</v>
      </c>
      <c r="C378" s="267" t="s">
        <v>707</v>
      </c>
      <c r="D378" s="193">
        <v>8904</v>
      </c>
      <c r="E378" s="193">
        <v>138400.73000000001</v>
      </c>
      <c r="F378" s="44">
        <f t="shared" si="74"/>
        <v>1554.3657906558851</v>
      </c>
    </row>
    <row r="379" spans="1:6" ht="12.75" customHeight="1" x14ac:dyDescent="0.2">
      <c r="A379" s="62">
        <v>422</v>
      </c>
      <c r="B379" s="63" t="s">
        <v>708</v>
      </c>
      <c r="C379" s="267" t="s">
        <v>709</v>
      </c>
      <c r="D379" s="59">
        <f t="shared" ref="D379:E379" si="94">SUM(D380:D387)</f>
        <v>26994.880000000001</v>
      </c>
      <c r="E379" s="59">
        <f t="shared" si="94"/>
        <v>25520</v>
      </c>
      <c r="F379" s="44">
        <f t="shared" si="74"/>
        <v>94.536445429651835</v>
      </c>
    </row>
    <row r="380" spans="1:6" ht="12.75" customHeight="1" x14ac:dyDescent="0.2">
      <c r="A380" s="62">
        <v>4221</v>
      </c>
      <c r="B380" s="63" t="s">
        <v>619</v>
      </c>
      <c r="C380" s="267" t="s">
        <v>710</v>
      </c>
      <c r="D380" s="193">
        <v>26994.880000000001</v>
      </c>
      <c r="E380" s="193">
        <v>24230</v>
      </c>
      <c r="F380" s="44">
        <f t="shared" si="74"/>
        <v>89.757761471805026</v>
      </c>
    </row>
    <row r="381" spans="1:6" ht="12.75" customHeight="1" x14ac:dyDescent="0.2">
      <c r="A381" s="62">
        <v>4222</v>
      </c>
      <c r="B381" s="63" t="s">
        <v>711</v>
      </c>
      <c r="C381" s="267" t="s">
        <v>712</v>
      </c>
      <c r="D381" s="193"/>
      <c r="E381" s="193">
        <v>1290</v>
      </c>
      <c r="F381" s="44" t="str">
        <f t="shared" si="74"/>
        <v>-</v>
      </c>
    </row>
    <row r="382" spans="1:6" ht="12.75" customHeight="1" x14ac:dyDescent="0.2">
      <c r="A382" s="62">
        <v>4223</v>
      </c>
      <c r="B382" s="63" t="s">
        <v>623</v>
      </c>
      <c r="C382" s="267" t="s">
        <v>713</v>
      </c>
      <c r="D382" s="193">
        <v>0</v>
      </c>
      <c r="E382" s="193">
        <v>0</v>
      </c>
      <c r="F382" s="44" t="str">
        <f t="shared" si="74"/>
        <v>-</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32242.32</v>
      </c>
      <c r="F388" s="44" t="str">
        <f t="shared" si="74"/>
        <v>-</v>
      </c>
    </row>
    <row r="389" spans="1:6" ht="12.75" customHeight="1" x14ac:dyDescent="0.2">
      <c r="A389" s="62">
        <v>4231</v>
      </c>
      <c r="B389" s="63" t="s">
        <v>636</v>
      </c>
      <c r="C389" s="267" t="s">
        <v>721</v>
      </c>
      <c r="D389" s="193"/>
      <c r="E389" s="193">
        <v>32242.32</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331.81</v>
      </c>
      <c r="E401" s="59">
        <f t="shared" si="98"/>
        <v>2750</v>
      </c>
      <c r="F401" s="44">
        <f t="shared" si="74"/>
        <v>828.78755914529393</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331.81</v>
      </c>
      <c r="E404" s="193">
        <v>2750</v>
      </c>
      <c r="F404" s="44">
        <f t="shared" si="74"/>
        <v>828.78755914529393</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190865.06</v>
      </c>
      <c r="E412" s="59">
        <f t="shared" si="102"/>
        <v>124524.74</v>
      </c>
      <c r="F412" s="44">
        <f t="shared" si="74"/>
        <v>65.242292119888262</v>
      </c>
    </row>
    <row r="413" spans="1:6" ht="12.75" customHeight="1" x14ac:dyDescent="0.2">
      <c r="A413" s="62">
        <v>451</v>
      </c>
      <c r="B413" s="63" t="s">
        <v>755</v>
      </c>
      <c r="C413" s="267" t="s">
        <v>756</v>
      </c>
      <c r="D413" s="193">
        <v>190865.06</v>
      </c>
      <c r="E413" s="193">
        <v>89087.24</v>
      </c>
      <c r="F413" s="44">
        <f t="shared" si="74"/>
        <v>46.675509912605271</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c r="E416" s="193">
        <v>35437.5</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227095.75</v>
      </c>
      <c r="E418" s="59">
        <f t="shared" si="104"/>
        <v>480195.42</v>
      </c>
      <c r="F418" s="44">
        <f t="shared" si="74"/>
        <v>211.45064141446946</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3773422.19</v>
      </c>
      <c r="E420" s="193">
        <v>4016091.58</v>
      </c>
      <c r="F420" s="44">
        <f t="shared" si="74"/>
        <v>106.43101613816503</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2330798.7499999995</v>
      </c>
      <c r="E422" s="59">
        <f>E6+E308</f>
        <v>2846256.24</v>
      </c>
      <c r="F422" s="44">
        <f t="shared" si="74"/>
        <v>122.11505776721397</v>
      </c>
    </row>
    <row r="423" spans="1:6" ht="12.75" customHeight="1" x14ac:dyDescent="0.2">
      <c r="A423" s="62" t="s">
        <v>555</v>
      </c>
      <c r="B423" s="63" t="s">
        <v>774</v>
      </c>
      <c r="C423" s="267" t="s">
        <v>775</v>
      </c>
      <c r="D423" s="59">
        <f t="shared" ref="D423:E423" si="105">D299+D360</f>
        <v>1605456.6499999997</v>
      </c>
      <c r="E423" s="59">
        <f t="shared" si="105"/>
        <v>3506364.6799999997</v>
      </c>
      <c r="F423" s="44">
        <f t="shared" si="74"/>
        <v>218.40294971527263</v>
      </c>
    </row>
    <row r="424" spans="1:6" ht="12.75" customHeight="1" x14ac:dyDescent="0.2">
      <c r="A424" s="62" t="s">
        <v>555</v>
      </c>
      <c r="B424" s="63" t="s">
        <v>776</v>
      </c>
      <c r="C424" s="267" t="s">
        <v>777</v>
      </c>
      <c r="D424" s="59">
        <f t="shared" ref="D424:E424" si="106">IF(D422&gt;=D423,D422-D423,0)</f>
        <v>725342.09999999986</v>
      </c>
      <c r="E424" s="59">
        <f t="shared" si="106"/>
        <v>0</v>
      </c>
      <c r="F424" s="44">
        <f t="shared" si="74"/>
        <v>0</v>
      </c>
    </row>
    <row r="425" spans="1:6" ht="12.75" customHeight="1" x14ac:dyDescent="0.2">
      <c r="A425" s="62" t="s">
        <v>555</v>
      </c>
      <c r="B425" s="63" t="s">
        <v>778</v>
      </c>
      <c r="C425" s="267" t="s">
        <v>779</v>
      </c>
      <c r="D425" s="59">
        <f t="shared" ref="D425:E425" si="107">IF(D423&gt;=D422,D423-D422,0)</f>
        <v>0</v>
      </c>
      <c r="E425" s="59">
        <f t="shared" si="107"/>
        <v>660108.43999999948</v>
      </c>
      <c r="F425" s="44" t="str">
        <f t="shared" si="74"/>
        <v>-</v>
      </c>
    </row>
    <row r="426" spans="1:6" ht="12.75" customHeight="1" x14ac:dyDescent="0.2">
      <c r="A426" s="271" t="s">
        <v>780</v>
      </c>
      <c r="B426" s="182" t="s">
        <v>781</v>
      </c>
      <c r="C426" s="272" t="s">
        <v>782</v>
      </c>
      <c r="D426" s="59">
        <f t="shared" ref="D426:E426" si="108">IF(D302-D303+D419-D420&gt;=0,D302-D303+D419-D420,0)</f>
        <v>1830297.8800000004</v>
      </c>
      <c r="E426" s="59">
        <f t="shared" si="108"/>
        <v>2968012.7800000003</v>
      </c>
      <c r="F426" s="44">
        <f t="shared" si="74"/>
        <v>162.16009494585654</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101175.24</v>
      </c>
      <c r="E428" s="80">
        <f t="shared" si="110"/>
        <v>123357.3</v>
      </c>
      <c r="F428" s="60">
        <f t="shared" si="74"/>
        <v>121.92439573160389</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22297.4</v>
      </c>
      <c r="E642" s="193">
        <v>22297.4</v>
      </c>
      <c r="F642" s="44">
        <f t="shared" si="111"/>
        <v>100</v>
      </c>
    </row>
    <row r="643" spans="1:6" ht="12.75" customHeight="1" x14ac:dyDescent="0.2">
      <c r="A643" s="62" t="s">
        <v>555</v>
      </c>
      <c r="B643" s="63" t="s">
        <v>1187</v>
      </c>
      <c r="C643" s="267" t="s">
        <v>1188</v>
      </c>
      <c r="D643" s="59">
        <f>D422+D430</f>
        <v>2330798.7499999995</v>
      </c>
      <c r="E643" s="59">
        <f>E422+E430</f>
        <v>2846256.24</v>
      </c>
      <c r="F643" s="44">
        <f t="shared" si="111"/>
        <v>122.11505776721397</v>
      </c>
    </row>
    <row r="644" spans="1:6" ht="12.75" customHeight="1" x14ac:dyDescent="0.2">
      <c r="A644" s="62" t="s">
        <v>555</v>
      </c>
      <c r="B644" s="63" t="s">
        <v>1189</v>
      </c>
      <c r="C644" s="267" t="s">
        <v>1190</v>
      </c>
      <c r="D644" s="59">
        <f>D423+D535</f>
        <v>1605456.6499999997</v>
      </c>
      <c r="E644" s="59">
        <f>E423+E535</f>
        <v>3506364.6799999997</v>
      </c>
      <c r="F644" s="44">
        <f t="shared" si="111"/>
        <v>218.40294971527263</v>
      </c>
    </row>
    <row r="645" spans="1:6" ht="12.75" customHeight="1" x14ac:dyDescent="0.2">
      <c r="A645" s="62" t="s">
        <v>555</v>
      </c>
      <c r="B645" s="63" t="s">
        <v>1191</v>
      </c>
      <c r="C645" s="267" t="s">
        <v>1192</v>
      </c>
      <c r="D645" s="59">
        <f t="shared" ref="D645:E645" si="166">IF(D643&gt;=D644,D643-D644,0)</f>
        <v>725342.09999999986</v>
      </c>
      <c r="E645" s="59">
        <f t="shared" si="166"/>
        <v>0</v>
      </c>
      <c r="F645" s="44">
        <f t="shared" si="111"/>
        <v>0</v>
      </c>
    </row>
    <row r="646" spans="1:6" ht="12.75" customHeight="1" x14ac:dyDescent="0.2">
      <c r="A646" s="62" t="s">
        <v>555</v>
      </c>
      <c r="B646" s="63" t="s">
        <v>1193</v>
      </c>
      <c r="C646" s="267" t="s">
        <v>1194</v>
      </c>
      <c r="D646" s="59">
        <f t="shared" ref="D646:E646" si="167">IF(D644&gt;=D643,D644-D643,0)</f>
        <v>0</v>
      </c>
      <c r="E646" s="59">
        <f t="shared" si="167"/>
        <v>660108.43999999948</v>
      </c>
      <c r="F646" s="44" t="str">
        <f t="shared" si="111"/>
        <v>-</v>
      </c>
    </row>
    <row r="647" spans="1:6" ht="24" x14ac:dyDescent="0.2">
      <c r="A647" s="271" t="s">
        <v>1195</v>
      </c>
      <c r="B647" s="63" t="s">
        <v>1196</v>
      </c>
      <c r="C647" s="272" t="s">
        <v>1195</v>
      </c>
      <c r="D647" s="59">
        <f>IF(D426-D427+D641-D642&gt;=0,D426-D427+D641-D642,0)</f>
        <v>1808000.4800000004</v>
      </c>
      <c r="E647" s="59">
        <f>IF(E426-E427+E641-E642&gt;=0,E426-E427+E641-E642,0)</f>
        <v>2945715.3800000004</v>
      </c>
      <c r="F647" s="44">
        <f t="shared" si="111"/>
        <v>162.92669236459491</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2533342.58</v>
      </c>
      <c r="E649" s="59">
        <f t="shared" si="168"/>
        <v>2285606.9400000009</v>
      </c>
      <c r="F649" s="44">
        <f t="shared" si="111"/>
        <v>90.220997272307358</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2071035</v>
      </c>
      <c r="E653" s="193">
        <v>3176798.5</v>
      </c>
      <c r="F653" s="44">
        <f t="shared" ref="F653:F740" si="170">IF(D653&lt;&gt;0,IF(E653/D653&gt;=100,"&gt;&gt;100",E653/D653*100),"-")</f>
        <v>153.39183065472096</v>
      </c>
    </row>
    <row r="654" spans="1:6" ht="12.75" customHeight="1" x14ac:dyDescent="0.2">
      <c r="A654" s="62" t="s">
        <v>1208</v>
      </c>
      <c r="B654" s="63" t="s">
        <v>1209</v>
      </c>
      <c r="C654" s="267" t="s">
        <v>1208</v>
      </c>
      <c r="D654" s="193">
        <v>2462968</v>
      </c>
      <c r="E654" s="193">
        <v>3165195.55</v>
      </c>
      <c r="F654" s="44">
        <f t="shared" si="170"/>
        <v>128.51143620217559</v>
      </c>
    </row>
    <row r="655" spans="1:6" ht="12.75" customHeight="1" x14ac:dyDescent="0.2">
      <c r="A655" s="62" t="s">
        <v>1210</v>
      </c>
      <c r="B655" s="63" t="s">
        <v>1211</v>
      </c>
      <c r="C655" s="267" t="s">
        <v>1210</v>
      </c>
      <c r="D655" s="193">
        <v>1927083</v>
      </c>
      <c r="E655" s="193">
        <v>3624916.32</v>
      </c>
      <c r="F655" s="44">
        <f t="shared" si="170"/>
        <v>188.10379833146783</v>
      </c>
    </row>
    <row r="656" spans="1:6" ht="24" x14ac:dyDescent="0.2">
      <c r="A656" s="62">
        <v>11</v>
      </c>
      <c r="B656" s="63" t="s">
        <v>1212</v>
      </c>
      <c r="C656" s="267" t="s">
        <v>1213</v>
      </c>
      <c r="D656" s="59">
        <f t="shared" ref="D656:E656" si="171">+D653+D654-D655</f>
        <v>2606920</v>
      </c>
      <c r="E656" s="59">
        <f t="shared" si="171"/>
        <v>2717077.73</v>
      </c>
      <c r="F656" s="44">
        <f t="shared" si="170"/>
        <v>104.22558920104952</v>
      </c>
    </row>
    <row r="657" spans="1:6" ht="24" x14ac:dyDescent="0.2">
      <c r="A657" s="62" t="s">
        <v>555</v>
      </c>
      <c r="B657" s="63" t="s">
        <v>1214</v>
      </c>
      <c r="C657" s="267" t="s">
        <v>1215</v>
      </c>
      <c r="D657" s="273">
        <v>9</v>
      </c>
      <c r="E657" s="273">
        <v>43</v>
      </c>
      <c r="F657" s="44">
        <f t="shared" si="170"/>
        <v>477.77777777777777</v>
      </c>
    </row>
    <row r="658" spans="1:6" ht="24" x14ac:dyDescent="0.2">
      <c r="A658" s="62" t="s">
        <v>555</v>
      </c>
      <c r="B658" s="63" t="s">
        <v>1216</v>
      </c>
      <c r="C658" s="267" t="s">
        <v>1217</v>
      </c>
      <c r="D658" s="273">
        <v>0</v>
      </c>
      <c r="E658" s="273">
        <v>0</v>
      </c>
      <c r="F658" s="44" t="str">
        <f t="shared" si="170"/>
        <v>-</v>
      </c>
    </row>
    <row r="659" spans="1:6" ht="12.75" customHeight="1" x14ac:dyDescent="0.2">
      <c r="A659" s="62" t="s">
        <v>555</v>
      </c>
      <c r="B659" s="63" t="s">
        <v>1218</v>
      </c>
      <c r="C659" s="267" t="s">
        <v>1219</v>
      </c>
      <c r="D659" s="273">
        <v>9</v>
      </c>
      <c r="E659" s="273">
        <v>43</v>
      </c>
      <c r="F659" s="44">
        <f t="shared" si="170"/>
        <v>477.77777777777777</v>
      </c>
    </row>
    <row r="660" spans="1:6" ht="12.75" customHeight="1" x14ac:dyDescent="0.2">
      <c r="A660" s="62" t="s">
        <v>555</v>
      </c>
      <c r="B660" s="63" t="s">
        <v>1220</v>
      </c>
      <c r="C660" s="267" t="s">
        <v>1221</v>
      </c>
      <c r="D660" s="273">
        <v>0</v>
      </c>
      <c r="E660" s="273">
        <v>0</v>
      </c>
      <c r="F660" s="44" t="str">
        <f t="shared" si="170"/>
        <v>-</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270.29000000000002</v>
      </c>
      <c r="E662" s="191">
        <v>0</v>
      </c>
      <c r="F662" s="70">
        <f t="shared" si="170"/>
        <v>0</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4689.28</v>
      </c>
      <c r="E664" s="191">
        <v>13648.44</v>
      </c>
      <c r="F664" s="70">
        <f t="shared" si="170"/>
        <v>291.05619626040675</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143399.6</v>
      </c>
      <c r="E669" s="193">
        <v>262522</v>
      </c>
      <c r="F669" s="44">
        <f t="shared" si="170"/>
        <v>183.07024566316781</v>
      </c>
    </row>
    <row r="670" spans="1:6" ht="12.75" customHeight="1" x14ac:dyDescent="0.2">
      <c r="A670" s="62">
        <v>63312</v>
      </c>
      <c r="B670" s="63" t="s">
        <v>1233</v>
      </c>
      <c r="C670" s="267" t="s">
        <v>1234</v>
      </c>
      <c r="D670" s="193">
        <v>0</v>
      </c>
      <c r="E670" s="193">
        <v>12198.32</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17500</v>
      </c>
      <c r="E674" s="193">
        <v>50000</v>
      </c>
      <c r="F674" s="44">
        <f t="shared" si="170"/>
        <v>285.71428571428572</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21248.799999999999</v>
      </c>
      <c r="E677" s="191">
        <v>0</v>
      </c>
      <c r="F677" s="70">
        <f t="shared" si="170"/>
        <v>0</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40123.800000000003</v>
      </c>
      <c r="E702" s="191">
        <v>261540.18</v>
      </c>
      <c r="F702" s="70">
        <f t="shared" si="170"/>
        <v>651.8330267821093</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68547.16</v>
      </c>
      <c r="E706" s="191">
        <v>23429.3</v>
      </c>
      <c r="F706" s="70">
        <f t="shared" si="170"/>
        <v>34.179825976743601</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0</v>
      </c>
      <c r="E733" s="191">
        <v>0</v>
      </c>
      <c r="F733" s="70" t="str">
        <f t="shared" si="170"/>
        <v>-</v>
      </c>
    </row>
    <row r="734" spans="1:6" ht="12.75" customHeight="1" x14ac:dyDescent="0.2">
      <c r="A734" s="69">
        <v>32121</v>
      </c>
      <c r="B734" s="64" t="s">
        <v>1321</v>
      </c>
      <c r="C734" s="301" t="s">
        <v>1322</v>
      </c>
      <c r="D734" s="191">
        <v>8309.09</v>
      </c>
      <c r="E734" s="191">
        <v>10727.34</v>
      </c>
      <c r="F734" s="70">
        <f t="shared" si="170"/>
        <v>129.10366839208623</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0</v>
      </c>
      <c r="E736" s="193">
        <v>0</v>
      </c>
      <c r="F736" s="44" t="str">
        <f t="shared" si="170"/>
        <v>-</v>
      </c>
    </row>
    <row r="737" spans="1:6" ht="12.75" customHeight="1" x14ac:dyDescent="0.2">
      <c r="A737" s="62" t="s">
        <v>1327</v>
      </c>
      <c r="B737" s="63" t="s">
        <v>1328</v>
      </c>
      <c r="C737" s="267" t="s">
        <v>1327</v>
      </c>
      <c r="D737" s="193">
        <v>4159</v>
      </c>
      <c r="E737" s="193">
        <v>0</v>
      </c>
      <c r="F737" s="44">
        <f t="shared" si="170"/>
        <v>0</v>
      </c>
    </row>
    <row r="738" spans="1:6" ht="12.75" customHeight="1" x14ac:dyDescent="0.2">
      <c r="A738" s="62" t="s">
        <v>1329</v>
      </c>
      <c r="B738" s="63" t="s">
        <v>1330</v>
      </c>
      <c r="C738" s="267" t="s">
        <v>1329</v>
      </c>
      <c r="D738" s="193">
        <v>17928.27</v>
      </c>
      <c r="E738" s="193">
        <v>51386.11</v>
      </c>
      <c r="F738" s="44">
        <f t="shared" si="170"/>
        <v>286.62057186778196</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7044.17</v>
      </c>
      <c r="F741" s="70" t="str">
        <f t="shared" ref="F741:F1006" si="172">IF(D741&lt;&gt;0,IF(E741/D741&gt;=100,"&gt;&gt;100",E741/D741*100),"-")</f>
        <v>-</v>
      </c>
    </row>
    <row r="742" spans="1:6" ht="12.75" customHeight="1" x14ac:dyDescent="0.2">
      <c r="A742" s="69" t="s">
        <v>1337</v>
      </c>
      <c r="B742" s="64" t="s">
        <v>1338</v>
      </c>
      <c r="C742" s="301" t="s">
        <v>1337</v>
      </c>
      <c r="D742" s="191">
        <v>0</v>
      </c>
      <c r="E742" s="191">
        <v>0</v>
      </c>
      <c r="F742" s="70" t="str">
        <f t="shared" si="172"/>
        <v>-</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3800.46</v>
      </c>
      <c r="E744" s="191">
        <v>1601.31</v>
      </c>
      <c r="F744" s="70">
        <f t="shared" si="173"/>
        <v>42.134636333496466</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6813.22</v>
      </c>
      <c r="E777" s="191">
        <v>76530.17</v>
      </c>
      <c r="F777" s="70">
        <f t="shared" si="172"/>
        <v>1123.2599270242263</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57488</v>
      </c>
      <c r="E843" s="193">
        <v>291541.84000000003</v>
      </c>
      <c r="F843" s="44">
        <f t="shared" si="172"/>
        <v>507.1351238519344</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42844</v>
      </c>
      <c r="E846" s="193">
        <v>74850</v>
      </c>
      <c r="F846" s="44">
        <f t="shared" si="172"/>
        <v>174.70357576323406</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36100.519999999997</v>
      </c>
      <c r="E848" s="193">
        <v>102900</v>
      </c>
      <c r="F848" s="44">
        <f t="shared" si="172"/>
        <v>285.03744544399916</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9440.5400000000009</v>
      </c>
      <c r="E850" s="193">
        <v>26490</v>
      </c>
      <c r="F850" s="44">
        <f t="shared" si="172"/>
        <v>280.5983556025397</v>
      </c>
    </row>
    <row r="851" spans="1:6" ht="12.75" customHeight="1" x14ac:dyDescent="0.2">
      <c r="A851" s="62">
        <v>37221</v>
      </c>
      <c r="B851" s="63" t="s">
        <v>1522</v>
      </c>
      <c r="C851" s="267" t="s">
        <v>1523</v>
      </c>
      <c r="D851" s="193">
        <v>42971.33</v>
      </c>
      <c r="E851" s="193">
        <v>40407.96</v>
      </c>
      <c r="F851" s="44">
        <f t="shared" si="172"/>
        <v>94.034697087569768</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18795.990000000002</v>
      </c>
      <c r="E855" s="193">
        <v>0</v>
      </c>
      <c r="F855" s="44">
        <f t="shared" si="172"/>
        <v>0</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22760.46</v>
      </c>
      <c r="E857" s="193">
        <v>0</v>
      </c>
      <c r="F857" s="44">
        <f t="shared" si="172"/>
        <v>0</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36885.15</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topLeftCell="A79" zoomScaleNormal="100" workbookViewId="0">
      <selection activeCell="D105" sqref="D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262590.92</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3280037.2899999996</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2803701.8699999996</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809482.22</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974560.25</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7048.45</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v>76530.17</v>
      </c>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536329.80000000005</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333005</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v>66745.98</v>
      </c>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473835.42</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2500</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3297280.37</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2839368.24</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806086.79</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983267.38</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6555.79</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v>80387.81</v>
      </c>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620992.01</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332978.46000000002</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v>9100</v>
      </c>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455412.13</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2500</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245347.83999999939</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168983.72</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106399.39</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72465</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30349.040000000001</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8967.73</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6976.21</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26172.02</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1083.48</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300</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v>373.95</v>
      </c>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v>409.53</v>
      </c>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373.14</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v>373.14</v>
      </c>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26918.589999999997</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1821</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v>6340.49</v>
      </c>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v>18757.099999999999</v>
      </c>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86.27</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v>26.54</v>
      </c>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v>59.73</v>
      </c>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5472.91</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v>5472.91</v>
      </c>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62584.33</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7391.6</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4782.5</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v>6360</v>
      </c>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v>44050.23</v>
      </c>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76364.12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72455.759999999995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v>3908.36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1480"/>
  <sheetViews>
    <sheetView showGridLines="0" topLeftCell="A32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9</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30015</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21"/>
        <v>Provjera</v>
      </c>
      <c r="C233" s="90" t="s">
        <v>3426</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Provjera</v>
      </c>
      <c r="C236" s="90" t="s">
        <v>3644</v>
      </c>
      <c r="D236" s="94"/>
      <c r="E236" s="50">
        <f t="shared" si="22"/>
        <v>0</v>
      </c>
      <c r="F236" s="50">
        <f t="shared" si="23"/>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Provjera</v>
      </c>
      <c r="C241" s="90" t="s">
        <v>2979</v>
      </c>
      <c r="D241" s="94"/>
      <c r="E241" s="50">
        <f t="shared" si="22"/>
        <v>0</v>
      </c>
      <c r="F241" s="50">
        <f t="shared" si="23"/>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21"/>
        <v>Provjera</v>
      </c>
      <c r="C242" s="90" t="s">
        <v>2980</v>
      </c>
      <c r="D242" s="94"/>
      <c r="E242" s="50">
        <f t="shared" si="22"/>
        <v>0</v>
      </c>
      <c r="F242" s="50">
        <f t="shared" si="23"/>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O.K.</v>
      </c>
      <c r="C244" s="90" t="s">
        <v>3430</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Provjera</v>
      </c>
      <c r="C246" s="90" t="s">
        <v>2982</v>
      </c>
      <c r="D246" s="94"/>
      <c r="E246" s="50">
        <f t="shared" si="22"/>
        <v>0</v>
      </c>
      <c r="F246" s="50">
        <f t="shared" si="23"/>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2025-10-10T13:51:36Z</cp:lastPrinted>
  <dcterms:created xsi:type="dcterms:W3CDTF">2022-04-01T05:14:30Z</dcterms:created>
  <dcterms:modified xsi:type="dcterms:W3CDTF">2025-10-10T13:53:31Z</dcterms:modified>
</cp:coreProperties>
</file>